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MORO 1\Desktop\"/>
    </mc:Choice>
  </mc:AlternateContent>
  <xr:revisionPtr revIDLastSave="0" documentId="13_ncr:1_{60CBF611-4482-4753-A074-53EDFFE94CA8}" xr6:coauthVersionLast="47" xr6:coauthVersionMax="47" xr10:uidLastSave="{00000000-0000-0000-0000-000000000000}"/>
  <bookViews>
    <workbookView xWindow="-108" yWindow="-108" windowWidth="23256" windowHeight="12456" xr2:uid="{F1912D9F-5ED0-4C49-BDCB-0D4ACBD4924A}"/>
  </bookViews>
  <sheets>
    <sheet name="EJERCICIO 1" sheetId="1" r:id="rId1"/>
    <sheet name="EJERCICIO 2" sheetId="2" r:id="rId2"/>
    <sheet name="EJERCICIO 3" sheetId="3" r:id="rId3"/>
    <sheet name="EJERCICIO 4" sheetId="8" r:id="rId4"/>
    <sheet name="EJERCICIO 5" sheetId="10" r:id="rId5"/>
    <sheet name="EJERCICIO 6" sheetId="9" r:id="rId6"/>
    <sheet name="EJERCICIO 7" sheetId="11" r:id="rId7"/>
    <sheet name="EJERCICIO 8" sheetId="4" r:id="rId8"/>
    <sheet name="EJERCICIO 9" sheetId="7" r:id="rId9"/>
  </sheets>
  <definedNames>
    <definedName name="solver_adj" localSheetId="0" hidden="1">'EJERCICIO 1'!$B$15:$B$16</definedName>
    <definedName name="solver_adj" localSheetId="1" hidden="1">'EJERCICIO 2'!$B$15:$B$16</definedName>
    <definedName name="solver_adj" localSheetId="2" hidden="1">'EJERCICIO 3'!$B$15:$B$16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'EJERCICIO 1'!$B$15</definedName>
    <definedName name="solver_lhs1" localSheetId="1" hidden="1">'EJERCICIO 2'!$B$15</definedName>
    <definedName name="solver_lhs1" localSheetId="2" hidden="1">'EJERCICIO 3'!$B$15</definedName>
    <definedName name="solver_lhs2" localSheetId="0" hidden="1">'EJERCICIO 1'!$B$15</definedName>
    <definedName name="solver_lhs2" localSheetId="1" hidden="1">'EJERCICIO 2'!$B$15</definedName>
    <definedName name="solver_lhs2" localSheetId="2" hidden="1">'EJERCICIO 3'!$B$16</definedName>
    <definedName name="solver_lhs3" localSheetId="0" hidden="1">'EJERCICIO 1'!$B$16</definedName>
    <definedName name="solver_lhs3" localSheetId="1" hidden="1">'EJERCICIO 2'!$B$16</definedName>
    <definedName name="solver_lhs3" localSheetId="2" hidden="1">'EJERCICIO 3'!$F$7</definedName>
    <definedName name="solver_lhs4" localSheetId="0" hidden="1">'EJERCICIO 1'!$B$16</definedName>
    <definedName name="solver_lhs4" localSheetId="1" hidden="1">'EJERCICIO 2'!$B$16</definedName>
    <definedName name="solver_lhs4" localSheetId="2" hidden="1">'EJERCICIO 3'!$F$8</definedName>
    <definedName name="solver_lhs5" localSheetId="0" hidden="1">'EJERCICIO 1'!$F$7</definedName>
    <definedName name="solver_lhs5" localSheetId="1" hidden="1">'EJERCICIO 2'!$F$7</definedName>
    <definedName name="solver_lhs5" localSheetId="2" hidden="1">'EJERCICIO 3'!$F$8</definedName>
    <definedName name="solver_lhs6" localSheetId="0" hidden="1">'EJERCICIO 1'!$F$8</definedName>
    <definedName name="solver_lhs6" localSheetId="1" hidden="1">'EJERCICIO 2'!$F$8</definedName>
    <definedName name="solver_lhs6" localSheetId="2" hidden="1">'EJERCICIO 3'!$F$8</definedName>
    <definedName name="solver_lhs7" localSheetId="1" hidden="1">'EJERCICIO 2'!$F$9</definedName>
    <definedName name="solver_lhs7" localSheetId="2" hidden="1">'EJERCICIO 3'!$F$9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6</definedName>
    <definedName name="solver_num" localSheetId="1" hidden="1">7</definedName>
    <definedName name="solver_num" localSheetId="2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'EJERCICIO 1'!$F$6</definedName>
    <definedName name="solver_opt" localSheetId="1" hidden="1">'EJERCICIO 2'!$F$6</definedName>
    <definedName name="solver_opt" localSheetId="2" hidden="1">'EJERCICIO 3'!$F$6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4</definedName>
    <definedName name="solver_rel1" localSheetId="1" hidden="1">4</definedName>
    <definedName name="solver_rel1" localSheetId="2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4</definedName>
    <definedName name="solver_rel3" localSheetId="1" hidden="1">4</definedName>
    <definedName name="solver_rel3" localSheetId="2" hidden="1">3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5" localSheetId="0" hidden="1">1</definedName>
    <definedName name="solver_rel5" localSheetId="1" hidden="1">1</definedName>
    <definedName name="solver_rel5" localSheetId="2" hidden="1">3</definedName>
    <definedName name="solver_rel6" localSheetId="0" hidden="1">1</definedName>
    <definedName name="solver_rel6" localSheetId="1" hidden="1">1</definedName>
    <definedName name="solver_rel6" localSheetId="2" hidden="1">3</definedName>
    <definedName name="solver_rel7" localSheetId="1" hidden="1">1</definedName>
    <definedName name="solver_rel7" localSheetId="2" hidden="1">1</definedName>
    <definedName name="solver_rhs1" localSheetId="0" hidden="1">"entero"</definedName>
    <definedName name="solver_rhs1" localSheetId="1" hidden="1">"entero"</definedName>
    <definedName name="solver_rhs1" localSheetId="2" hidden="1">0</definedName>
    <definedName name="solver_rhs2" localSheetId="0" hidden="1">0</definedName>
    <definedName name="solver_rhs2" localSheetId="1" hidden="1">0</definedName>
    <definedName name="solver_rhs2" localSheetId="2" hidden="1">0</definedName>
    <definedName name="solver_rhs3" localSheetId="0" hidden="1">"entero"</definedName>
    <definedName name="solver_rhs3" localSheetId="1" hidden="1">"entero"</definedName>
    <definedName name="solver_rhs3" localSheetId="2" hidden="1">'EJERCICIO 3'!$E$7</definedName>
    <definedName name="solver_rhs4" localSheetId="0" hidden="1">0</definedName>
    <definedName name="solver_rhs4" localSheetId="1" hidden="1">0</definedName>
    <definedName name="solver_rhs4" localSheetId="2" hidden="1">'EJERCICIO 3'!$E$8</definedName>
    <definedName name="solver_rhs5" localSheetId="0" hidden="1">'EJERCICIO 1'!$E$7</definedName>
    <definedName name="solver_rhs5" localSheetId="1" hidden="1">'EJERCICIO 2'!$E$7</definedName>
    <definedName name="solver_rhs5" localSheetId="2" hidden="1">'EJERCICIO 3'!$E$8</definedName>
    <definedName name="solver_rhs6" localSheetId="0" hidden="1">'EJERCICIO 1'!$E$8</definedName>
    <definedName name="solver_rhs6" localSheetId="1" hidden="1">'EJERCICIO 2'!$E$8</definedName>
    <definedName name="solver_rhs6" localSheetId="2" hidden="1">'EJERCICIO 3'!$E$8</definedName>
    <definedName name="solver_rhs7" localSheetId="1" hidden="1">'EJERCICIO 2'!$E$9</definedName>
    <definedName name="solver_rhs7" localSheetId="2" hidden="1">'EJERCICIO 3'!$E$9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1" l="1"/>
  <c r="C10" i="11"/>
  <c r="F8" i="11"/>
  <c r="F7" i="11"/>
  <c r="F10" i="11" s="1"/>
  <c r="C7" i="11"/>
  <c r="B14" i="9"/>
  <c r="G76" i="10"/>
  <c r="F76" i="10"/>
  <c r="G75" i="10"/>
  <c r="E75" i="10"/>
  <c r="D75" i="10"/>
  <c r="F75" i="10" s="1"/>
  <c r="E74" i="10"/>
  <c r="D74" i="10"/>
  <c r="G74" i="10" s="1"/>
  <c r="E73" i="10"/>
  <c r="D73" i="10"/>
  <c r="G73" i="10" s="1"/>
  <c r="G72" i="10"/>
  <c r="E72" i="10"/>
  <c r="D72" i="10"/>
  <c r="F72" i="10" s="1"/>
  <c r="E71" i="10"/>
  <c r="D71" i="10"/>
  <c r="G71" i="10" s="1"/>
  <c r="E70" i="10"/>
  <c r="D70" i="10"/>
  <c r="G70" i="10" s="1"/>
  <c r="G69" i="10"/>
  <c r="E69" i="10"/>
  <c r="D69" i="10"/>
  <c r="E68" i="10"/>
  <c r="D68" i="10"/>
  <c r="G68" i="10" s="1"/>
  <c r="E67" i="10"/>
  <c r="D67" i="10"/>
  <c r="G67" i="10" s="1"/>
  <c r="G66" i="10"/>
  <c r="E66" i="10"/>
  <c r="D66" i="10"/>
  <c r="E65" i="10"/>
  <c r="D65" i="10"/>
  <c r="G65" i="10" s="1"/>
  <c r="E64" i="10"/>
  <c r="D64" i="10"/>
  <c r="G64" i="10" s="1"/>
  <c r="G63" i="10"/>
  <c r="E63" i="10"/>
  <c r="D63" i="10"/>
  <c r="E62" i="10"/>
  <c r="D62" i="10"/>
  <c r="G62" i="10" s="1"/>
  <c r="E61" i="10"/>
  <c r="D61" i="10"/>
  <c r="G61" i="10" s="1"/>
  <c r="G60" i="10"/>
  <c r="E60" i="10"/>
  <c r="D60" i="10"/>
  <c r="F60" i="10" s="1"/>
  <c r="E59" i="10"/>
  <c r="D59" i="10"/>
  <c r="G59" i="10" s="1"/>
  <c r="E58" i="10"/>
  <c r="D58" i="10"/>
  <c r="G58" i="10" s="1"/>
  <c r="G57" i="10"/>
  <c r="E57" i="10"/>
  <c r="D57" i="10"/>
  <c r="E56" i="10"/>
  <c r="D56" i="10"/>
  <c r="G56" i="10" s="1"/>
  <c r="E55" i="10"/>
  <c r="D55" i="10"/>
  <c r="G55" i="10" s="1"/>
  <c r="G54" i="10"/>
  <c r="E54" i="10"/>
  <c r="D54" i="10"/>
  <c r="E53" i="10"/>
  <c r="D53" i="10"/>
  <c r="G53" i="10" s="1"/>
  <c r="E52" i="10"/>
  <c r="D52" i="10"/>
  <c r="G52" i="10" s="1"/>
  <c r="G51" i="10"/>
  <c r="E51" i="10"/>
  <c r="D51" i="10"/>
  <c r="E50" i="10"/>
  <c r="D50" i="10"/>
  <c r="G50" i="10" s="1"/>
  <c r="E49" i="10"/>
  <c r="D49" i="10"/>
  <c r="G49" i="10" s="1"/>
  <c r="G48" i="10"/>
  <c r="E48" i="10"/>
  <c r="D48" i="10"/>
  <c r="F48" i="10" s="1"/>
  <c r="E47" i="10"/>
  <c r="D47" i="10"/>
  <c r="G47" i="10" s="1"/>
  <c r="E46" i="10"/>
  <c r="D46" i="10"/>
  <c r="G46" i="10" s="1"/>
  <c r="G45" i="10"/>
  <c r="E45" i="10"/>
  <c r="D45" i="10"/>
  <c r="E44" i="10"/>
  <c r="D44" i="10"/>
  <c r="G44" i="10" s="1"/>
  <c r="E43" i="10"/>
  <c r="D43" i="10"/>
  <c r="G43" i="10" s="1"/>
  <c r="G42" i="10"/>
  <c r="E42" i="10"/>
  <c r="D42" i="10"/>
  <c r="F42" i="10" s="1"/>
  <c r="E41" i="10"/>
  <c r="D41" i="10"/>
  <c r="G41" i="10" s="1"/>
  <c r="E40" i="10"/>
  <c r="D40" i="10"/>
  <c r="G40" i="10" s="1"/>
  <c r="G39" i="10"/>
  <c r="E39" i="10"/>
  <c r="D39" i="10"/>
  <c r="F39" i="10" s="1"/>
  <c r="E38" i="10"/>
  <c r="D38" i="10"/>
  <c r="G38" i="10" s="1"/>
  <c r="E37" i="10"/>
  <c r="D37" i="10"/>
  <c r="G37" i="10" s="1"/>
  <c r="G36" i="10"/>
  <c r="E36" i="10"/>
  <c r="D36" i="10"/>
  <c r="F36" i="10" s="1"/>
  <c r="E35" i="10"/>
  <c r="D35" i="10"/>
  <c r="G35" i="10" s="1"/>
  <c r="E34" i="10"/>
  <c r="D34" i="10"/>
  <c r="G34" i="10" s="1"/>
  <c r="G33" i="10"/>
  <c r="E33" i="10"/>
  <c r="D33" i="10"/>
  <c r="E32" i="10"/>
  <c r="D32" i="10"/>
  <c r="G32" i="10" s="1"/>
  <c r="E31" i="10"/>
  <c r="D31" i="10"/>
  <c r="G31" i="10" s="1"/>
  <c r="G30" i="10"/>
  <c r="E30" i="10"/>
  <c r="D30" i="10"/>
  <c r="F30" i="10" s="1"/>
  <c r="E29" i="10"/>
  <c r="D29" i="10"/>
  <c r="G29" i="10" s="1"/>
  <c r="E28" i="10"/>
  <c r="D28" i="10"/>
  <c r="G28" i="10" s="1"/>
  <c r="G27" i="10"/>
  <c r="E27" i="10"/>
  <c r="D27" i="10"/>
  <c r="F27" i="10" s="1"/>
  <c r="E26" i="10"/>
  <c r="D26" i="10"/>
  <c r="G26" i="10" s="1"/>
  <c r="E25" i="10"/>
  <c r="D25" i="10"/>
  <c r="G25" i="10" s="1"/>
  <c r="G24" i="10"/>
  <c r="E24" i="10"/>
  <c r="D24" i="10"/>
  <c r="F24" i="10" s="1"/>
  <c r="E23" i="10"/>
  <c r="D23" i="10"/>
  <c r="G23" i="10" s="1"/>
  <c r="E22" i="10"/>
  <c r="D22" i="10"/>
  <c r="G22" i="10" s="1"/>
  <c r="G21" i="10"/>
  <c r="E21" i="10"/>
  <c r="D21" i="10"/>
  <c r="E20" i="10"/>
  <c r="D20" i="10"/>
  <c r="G20" i="10" s="1"/>
  <c r="E19" i="10"/>
  <c r="D19" i="10"/>
  <c r="G19" i="10" s="1"/>
  <c r="G18" i="10"/>
  <c r="E18" i="10"/>
  <c r="D18" i="10"/>
  <c r="E17" i="10"/>
  <c r="D17" i="10"/>
  <c r="G17" i="10" s="1"/>
  <c r="E16" i="10"/>
  <c r="D16" i="10"/>
  <c r="G16" i="10" s="1"/>
  <c r="G15" i="10"/>
  <c r="E15" i="10"/>
  <c r="D15" i="10"/>
  <c r="E14" i="10"/>
  <c r="D14" i="10"/>
  <c r="G14" i="10" s="1"/>
  <c r="E13" i="10"/>
  <c r="D13" i="10"/>
  <c r="G13" i="10" s="1"/>
  <c r="E12" i="10"/>
  <c r="F12" i="10" s="1"/>
  <c r="D12" i="10"/>
  <c r="G12" i="10" s="1"/>
  <c r="E11" i="10"/>
  <c r="F11" i="10" s="1"/>
  <c r="D11" i="10"/>
  <c r="G11" i="10" s="1"/>
  <c r="G10" i="10"/>
  <c r="E10" i="10"/>
  <c r="F10" i="10" s="1"/>
  <c r="D10" i="10"/>
  <c r="E9" i="10"/>
  <c r="D9" i="10"/>
  <c r="G9" i="10" s="1"/>
  <c r="E8" i="10"/>
  <c r="D8" i="10"/>
  <c r="D3" i="10" s="1"/>
  <c r="E7" i="10"/>
  <c r="F7" i="10" s="1"/>
  <c r="D7" i="10"/>
  <c r="G7" i="10" s="1"/>
  <c r="E6" i="10"/>
  <c r="F6" i="10" s="1"/>
  <c r="D6" i="10"/>
  <c r="G6" i="10" s="1"/>
  <c r="G5" i="10"/>
  <c r="E5" i="10"/>
  <c r="F5" i="10" s="1"/>
  <c r="D5" i="10"/>
  <c r="D5" i="8"/>
  <c r="G5" i="8" s="1"/>
  <c r="E5" i="8"/>
  <c r="D6" i="8"/>
  <c r="F6" i="8" s="1"/>
  <c r="E6" i="8"/>
  <c r="D7" i="8"/>
  <c r="G7" i="8" s="1"/>
  <c r="E7" i="8"/>
  <c r="D8" i="8"/>
  <c r="E8" i="8"/>
  <c r="F8" i="8" s="1"/>
  <c r="D9" i="8"/>
  <c r="G9" i="8" s="1"/>
  <c r="E9" i="8"/>
  <c r="F9" i="8" s="1"/>
  <c r="D10" i="8"/>
  <c r="E10" i="8"/>
  <c r="F10" i="8" s="1"/>
  <c r="D11" i="8"/>
  <c r="G11" i="8" s="1"/>
  <c r="E11" i="8"/>
  <c r="F11" i="8" s="1"/>
  <c r="D12" i="8"/>
  <c r="G12" i="8" s="1"/>
  <c r="E12" i="8"/>
  <c r="D13" i="8"/>
  <c r="E13" i="8"/>
  <c r="D14" i="8"/>
  <c r="E14" i="8"/>
  <c r="D15" i="8"/>
  <c r="E15" i="8"/>
  <c r="D16" i="8"/>
  <c r="E16" i="8"/>
  <c r="D17" i="8"/>
  <c r="G17" i="8" s="1"/>
  <c r="E17" i="8"/>
  <c r="F17" i="8" s="1"/>
  <c r="D18" i="8"/>
  <c r="E18" i="8"/>
  <c r="D19" i="8"/>
  <c r="G19" i="8" s="1"/>
  <c r="E19" i="8"/>
  <c r="D20" i="8"/>
  <c r="E20" i="8"/>
  <c r="D21" i="8"/>
  <c r="F21" i="8" s="1"/>
  <c r="E21" i="8"/>
  <c r="D22" i="8"/>
  <c r="E22" i="8"/>
  <c r="F22" i="8" s="1"/>
  <c r="D23" i="8"/>
  <c r="E23" i="8"/>
  <c r="D24" i="8"/>
  <c r="G24" i="8" s="1"/>
  <c r="E24" i="8"/>
  <c r="D25" i="8"/>
  <c r="G25" i="8" s="1"/>
  <c r="E25" i="8"/>
  <c r="D26" i="8"/>
  <c r="E26" i="8"/>
  <c r="F26" i="8" s="1"/>
  <c r="D27" i="8"/>
  <c r="G27" i="8" s="1"/>
  <c r="E27" i="8"/>
  <c r="F27" i="8" s="1"/>
  <c r="D28" i="8"/>
  <c r="F28" i="8" s="1"/>
  <c r="E28" i="8"/>
  <c r="D29" i="8"/>
  <c r="E29" i="8"/>
  <c r="D30" i="8"/>
  <c r="E30" i="8"/>
  <c r="D31" i="8"/>
  <c r="G31" i="8" s="1"/>
  <c r="E31" i="8"/>
  <c r="D32" i="8"/>
  <c r="E32" i="8"/>
  <c r="D33" i="8"/>
  <c r="F33" i="8" s="1"/>
  <c r="E33" i="8"/>
  <c r="D34" i="8"/>
  <c r="E34" i="8"/>
  <c r="F34" i="8" s="1"/>
  <c r="D35" i="8"/>
  <c r="G35" i="8" s="1"/>
  <c r="E35" i="8"/>
  <c r="D36" i="8"/>
  <c r="E36" i="8"/>
  <c r="D37" i="8"/>
  <c r="E37" i="8"/>
  <c r="D38" i="8"/>
  <c r="E38" i="8"/>
  <c r="D39" i="8"/>
  <c r="E39" i="8"/>
  <c r="D40" i="8"/>
  <c r="E40" i="8"/>
  <c r="F40" i="8" s="1"/>
  <c r="D41" i="8"/>
  <c r="E41" i="8"/>
  <c r="D42" i="8"/>
  <c r="F42" i="8" s="1"/>
  <c r="E42" i="8"/>
  <c r="D43" i="8"/>
  <c r="E43" i="8"/>
  <c r="D44" i="8"/>
  <c r="E44" i="8"/>
  <c r="F44" i="8" s="1"/>
  <c r="D45" i="8"/>
  <c r="E45" i="8"/>
  <c r="D46" i="8"/>
  <c r="E46" i="8"/>
  <c r="F46" i="8" s="1"/>
  <c r="D47" i="8"/>
  <c r="E47" i="8"/>
  <c r="D48" i="8"/>
  <c r="G48" i="8" s="1"/>
  <c r="E48" i="8"/>
  <c r="D49" i="8"/>
  <c r="G49" i="8" s="1"/>
  <c r="E49" i="8"/>
  <c r="D50" i="8"/>
  <c r="E50" i="8"/>
  <c r="D51" i="8"/>
  <c r="F51" i="8" s="1"/>
  <c r="E51" i="8"/>
  <c r="D52" i="8"/>
  <c r="E52" i="8"/>
  <c r="F52" i="8" s="1"/>
  <c r="D53" i="8"/>
  <c r="F53" i="8" s="1"/>
  <c r="E53" i="8"/>
  <c r="D54" i="8"/>
  <c r="F54" i="8" s="1"/>
  <c r="E54" i="8"/>
  <c r="D55" i="8"/>
  <c r="E55" i="8"/>
  <c r="D56" i="8"/>
  <c r="E56" i="8"/>
  <c r="D57" i="8"/>
  <c r="E57" i="8"/>
  <c r="D58" i="8"/>
  <c r="E58" i="8"/>
  <c r="D59" i="8"/>
  <c r="E59" i="8"/>
  <c r="D60" i="8"/>
  <c r="F60" i="8" s="1"/>
  <c r="E60" i="8"/>
  <c r="D61" i="8"/>
  <c r="E61" i="8"/>
  <c r="D62" i="8"/>
  <c r="E62" i="8"/>
  <c r="D63" i="8"/>
  <c r="F63" i="8" s="1"/>
  <c r="E63" i="8"/>
  <c r="D64" i="8"/>
  <c r="F64" i="8" s="1"/>
  <c r="E64" i="8"/>
  <c r="D65" i="8"/>
  <c r="E65" i="8"/>
  <c r="D66" i="8"/>
  <c r="E66" i="8"/>
  <c r="D67" i="8"/>
  <c r="E67" i="8"/>
  <c r="D68" i="8"/>
  <c r="E68" i="8"/>
  <c r="F68" i="8" s="1"/>
  <c r="D69" i="8"/>
  <c r="E69" i="8"/>
  <c r="D70" i="8"/>
  <c r="E70" i="8"/>
  <c r="F70" i="8" s="1"/>
  <c r="D71" i="8"/>
  <c r="E71" i="8"/>
  <c r="D72" i="8"/>
  <c r="E72" i="8"/>
  <c r="D73" i="8"/>
  <c r="E73" i="8"/>
  <c r="D74" i="8"/>
  <c r="E74" i="8"/>
  <c r="F14" i="8"/>
  <c r="G15" i="8"/>
  <c r="F15" i="8"/>
  <c r="G21" i="8"/>
  <c r="F31" i="8"/>
  <c r="G33" i="8"/>
  <c r="F45" i="8"/>
  <c r="F50" i="8"/>
  <c r="F58" i="8"/>
  <c r="F62" i="8"/>
  <c r="E75" i="8"/>
  <c r="D75" i="8"/>
  <c r="G6" i="8"/>
  <c r="G18" i="8"/>
  <c r="G23" i="8"/>
  <c r="F24" i="8"/>
  <c r="F30" i="8"/>
  <c r="G30" i="8"/>
  <c r="G36" i="8"/>
  <c r="G37" i="8"/>
  <c r="G42" i="8"/>
  <c r="F48" i="8"/>
  <c r="G54" i="8"/>
  <c r="G59" i="8"/>
  <c r="G60" i="8"/>
  <c r="F66" i="8"/>
  <c r="G66" i="8"/>
  <c r="G72" i="8"/>
  <c r="F76" i="8"/>
  <c r="G76" i="8"/>
  <c r="F11" i="11" l="1"/>
  <c r="C13" i="11"/>
  <c r="F63" i="10"/>
  <c r="F33" i="10"/>
  <c r="F69" i="10"/>
  <c r="F45" i="10"/>
  <c r="F66" i="10"/>
  <c r="F15" i="10"/>
  <c r="F51" i="10"/>
  <c r="F21" i="10"/>
  <c r="F57" i="10"/>
  <c r="E3" i="10"/>
  <c r="F18" i="10"/>
  <c r="F54" i="10"/>
  <c r="G8" i="10"/>
  <c r="G3" i="10" s="1"/>
  <c r="F13" i="10"/>
  <c r="F16" i="10"/>
  <c r="F19" i="10"/>
  <c r="F22" i="10"/>
  <c r="F25" i="10"/>
  <c r="F28" i="10"/>
  <c r="F31" i="10"/>
  <c r="F34" i="10"/>
  <c r="F37" i="10"/>
  <c r="F40" i="10"/>
  <c r="F43" i="10"/>
  <c r="F46" i="10"/>
  <c r="F49" i="10"/>
  <c r="F52" i="10"/>
  <c r="F55" i="10"/>
  <c r="F58" i="10"/>
  <c r="F61" i="10"/>
  <c r="F64" i="10"/>
  <c r="F67" i="10"/>
  <c r="F70" i="10"/>
  <c r="F73" i="10"/>
  <c r="F8" i="10"/>
  <c r="F14" i="10"/>
  <c r="F17" i="10"/>
  <c r="F20" i="10"/>
  <c r="F23" i="10"/>
  <c r="F26" i="10"/>
  <c r="F29" i="10"/>
  <c r="F32" i="10"/>
  <c r="F35" i="10"/>
  <c r="F38" i="10"/>
  <c r="F41" i="10"/>
  <c r="F44" i="10"/>
  <c r="F47" i="10"/>
  <c r="F50" i="10"/>
  <c r="F53" i="10"/>
  <c r="F56" i="10"/>
  <c r="F59" i="10"/>
  <c r="F62" i="10"/>
  <c r="F65" i="10"/>
  <c r="F68" i="10"/>
  <c r="F71" i="10"/>
  <c r="F74" i="10"/>
  <c r="F9" i="10"/>
  <c r="F65" i="8"/>
  <c r="F59" i="8"/>
  <c r="F47" i="8"/>
  <c r="F41" i="8"/>
  <c r="F29" i="8"/>
  <c r="F23" i="8"/>
  <c r="F16" i="8"/>
  <c r="D3" i="8"/>
  <c r="G53" i="8"/>
  <c r="F57" i="8"/>
  <c r="F39" i="8"/>
  <c r="F69" i="8"/>
  <c r="E3" i="8"/>
  <c r="F71" i="8"/>
  <c r="F74" i="8"/>
  <c r="F56" i="8"/>
  <c r="F38" i="8"/>
  <c r="F32" i="8"/>
  <c r="F20" i="8"/>
  <c r="F73" i="8"/>
  <c r="F67" i="8"/>
  <c r="F61" i="8"/>
  <c r="F55" i="8"/>
  <c r="F43" i="8"/>
  <c r="F37" i="8"/>
  <c r="F13" i="8"/>
  <c r="F35" i="8"/>
  <c r="F72" i="8"/>
  <c r="F36" i="8"/>
  <c r="F18" i="8"/>
  <c r="F12" i="8"/>
  <c r="G61" i="8"/>
  <c r="G47" i="8"/>
  <c r="F25" i="8"/>
  <c r="G73" i="8"/>
  <c r="G29" i="8"/>
  <c r="G13" i="8"/>
  <c r="F7" i="8"/>
  <c r="G71" i="8"/>
  <c r="G55" i="8"/>
  <c r="G43" i="8"/>
  <c r="G41" i="8"/>
  <c r="F19" i="8"/>
  <c r="G67" i="8"/>
  <c r="F49" i="8"/>
  <c r="F5" i="8"/>
  <c r="G65" i="8"/>
  <c r="G70" i="8"/>
  <c r="G64" i="8"/>
  <c r="G58" i="8"/>
  <c r="G52" i="8"/>
  <c r="G46" i="8"/>
  <c r="G40" i="8"/>
  <c r="G34" i="8"/>
  <c r="G28" i="8"/>
  <c r="G22" i="8"/>
  <c r="G16" i="8"/>
  <c r="G10" i="8"/>
  <c r="G69" i="8"/>
  <c r="G63" i="8"/>
  <c r="G57" i="8"/>
  <c r="G51" i="8"/>
  <c r="G45" i="8"/>
  <c r="G39" i="8"/>
  <c r="G74" i="8"/>
  <c r="G68" i="8"/>
  <c r="G62" i="8"/>
  <c r="G56" i="8"/>
  <c r="G50" i="8"/>
  <c r="G44" i="8"/>
  <c r="G38" i="8"/>
  <c r="G32" i="8"/>
  <c r="G26" i="8"/>
  <c r="G20" i="8"/>
  <c r="G14" i="8"/>
  <c r="G8" i="8"/>
  <c r="G3" i="8" s="1"/>
  <c r="F75" i="8"/>
  <c r="G75" i="8"/>
  <c r="F13" i="11" l="1"/>
  <c r="F3" i="10"/>
  <c r="F3" i="8"/>
  <c r="E17" i="4" l="1"/>
  <c r="E14" i="4"/>
  <c r="E9" i="4"/>
  <c r="B26" i="4"/>
  <c r="B24" i="4"/>
  <c r="B21" i="4"/>
  <c r="B11" i="4"/>
  <c r="G14" i="7"/>
  <c r="H14" i="7"/>
  <c r="F14" i="7" l="1"/>
  <c r="F16" i="7" s="1"/>
  <c r="H16" i="7"/>
  <c r="H18" i="7" s="1"/>
  <c r="E7" i="7"/>
  <c r="E22" i="7"/>
  <c r="G16" i="7" l="1"/>
  <c r="G18" i="7" s="1"/>
  <c r="F18" i="7"/>
  <c r="E34" i="7"/>
  <c r="H22" i="7"/>
  <c r="F7" i="7"/>
  <c r="F22" i="7" l="1"/>
  <c r="G22" i="7"/>
  <c r="H7" i="7"/>
  <c r="G7" i="7"/>
  <c r="G34" i="7" l="1"/>
  <c r="H34" i="7"/>
  <c r="F34" i="7"/>
  <c r="E44" i="7"/>
  <c r="E42" i="7"/>
  <c r="I34" i="7" l="1"/>
  <c r="E43" i="7" s="1"/>
  <c r="E41" i="7"/>
  <c r="B20" i="4" l="1"/>
  <c r="B19" i="4"/>
  <c r="B18" i="4"/>
  <c r="G12" i="4"/>
  <c r="G11" i="4"/>
  <c r="B8" i="4"/>
  <c r="H13" i="4"/>
  <c r="I13" i="4" l="1"/>
</calcChain>
</file>

<file path=xl/sharedStrings.xml><?xml version="1.0" encoding="utf-8"?>
<sst xmlns="http://schemas.openxmlformats.org/spreadsheetml/2006/main" count="226" uniqueCount="133">
  <si>
    <t>PROGRAMACION LINEAL - MÉTODO SIMPLE (SOLVER)</t>
  </si>
  <si>
    <t>Elemento</t>
  </si>
  <si>
    <t>X</t>
  </si>
  <si>
    <t>Y</t>
  </si>
  <si>
    <t>Signo</t>
  </si>
  <si>
    <t>Resultado</t>
  </si>
  <si>
    <t>Fórmula</t>
  </si>
  <si>
    <t>Función Objetivo</t>
  </si>
  <si>
    <t>Restricción 1</t>
  </si>
  <si>
    <t>Restricción 2</t>
  </si>
  <si>
    <t>Restricción 3</t>
  </si>
  <si>
    <t>Restricción 4</t>
  </si>
  <si>
    <t>Restricción 5</t>
  </si>
  <si>
    <t>Variable</t>
  </si>
  <si>
    <t>Valor</t>
  </si>
  <si>
    <t>Balance General</t>
  </si>
  <si>
    <t>Estado de Resultados</t>
  </si>
  <si>
    <t>ACTIVOS</t>
  </si>
  <si>
    <t>Ventas netas</t>
  </si>
  <si>
    <t>DATOS</t>
  </si>
  <si>
    <t>DEUDA</t>
  </si>
  <si>
    <t>PONDERACION</t>
  </si>
  <si>
    <t>COSTO BRUTO</t>
  </si>
  <si>
    <t>COSTO NETO</t>
  </si>
  <si>
    <t>WACC</t>
  </si>
  <si>
    <t>Disponible</t>
  </si>
  <si>
    <t>Costo de ventas</t>
  </si>
  <si>
    <t>Banamex CP</t>
  </si>
  <si>
    <t>Clientes</t>
  </si>
  <si>
    <t>Gastos de Operación</t>
  </si>
  <si>
    <t>IXE CP</t>
  </si>
  <si>
    <t>Inventarios</t>
  </si>
  <si>
    <t>IXE LP</t>
  </si>
  <si>
    <t>Activo fijo neto</t>
  </si>
  <si>
    <t>Banamex LP</t>
  </si>
  <si>
    <t xml:space="preserve">Otros activos  </t>
  </si>
  <si>
    <t>Gtos financieros</t>
  </si>
  <si>
    <t>Santander CP</t>
  </si>
  <si>
    <t>TOTAL ACTIVO</t>
  </si>
  <si>
    <t>Otros Gastos</t>
  </si>
  <si>
    <t>Partidas Extraordinarias</t>
  </si>
  <si>
    <t>PASIVO y CAPITAL</t>
  </si>
  <si>
    <t>TOTAL</t>
  </si>
  <si>
    <t>WACC=</t>
  </si>
  <si>
    <t>Proveedores</t>
  </si>
  <si>
    <t>UAII</t>
  </si>
  <si>
    <t>Banamex</t>
  </si>
  <si>
    <t>Provisión para imptos</t>
  </si>
  <si>
    <t>IXE</t>
  </si>
  <si>
    <t>Santander</t>
  </si>
  <si>
    <t>Utilidad neta</t>
  </si>
  <si>
    <t>Pasivo a Corto Plazo</t>
  </si>
  <si>
    <t>Rf</t>
  </si>
  <si>
    <t>Pasivo Largo Plazo</t>
  </si>
  <si>
    <t>Rm</t>
  </si>
  <si>
    <t>Acciones Preferentes</t>
  </si>
  <si>
    <t>Rf Historica</t>
  </si>
  <si>
    <t>Acciones Comunes</t>
  </si>
  <si>
    <t>β</t>
  </si>
  <si>
    <t>Capital</t>
  </si>
  <si>
    <t>CAPM</t>
  </si>
  <si>
    <t>TOTAL PASIVO Y CAPITAL</t>
  </si>
  <si>
    <t>MODELO PARA VALUACION DE PROYECTOS DE INVERSION</t>
  </si>
  <si>
    <t>REQUERIMIENTO DE CAPITAL</t>
  </si>
  <si>
    <t>AÑOS</t>
  </si>
  <si>
    <t>CAP TRAB NETO</t>
  </si>
  <si>
    <t>ACT FIJO NET</t>
  </si>
  <si>
    <t>TOTAL LIBROS</t>
  </si>
  <si>
    <t>TREMA</t>
  </si>
  <si>
    <t>FCF</t>
  </si>
  <si>
    <t>CONCEPTO</t>
  </si>
  <si>
    <t>AÑO</t>
  </si>
  <si>
    <t>FLUJO</t>
  </si>
  <si>
    <t>VENTAS</t>
  </si>
  <si>
    <t>COSTOS DE VENTA</t>
  </si>
  <si>
    <t>UTILIDAD BRUTA</t>
  </si>
  <si>
    <t>DEPRECIACION</t>
  </si>
  <si>
    <t>TIR</t>
  </si>
  <si>
    <t>VPN</t>
  </si>
  <si>
    <t>IMPUESTOS</t>
  </si>
  <si>
    <t>UTILIDAD NETA</t>
  </si>
  <si>
    <t>CAPITAL DE TRABAJO</t>
  </si>
  <si>
    <t>CAPEX</t>
  </si>
  <si>
    <t>PERIODO RECUPERAC</t>
  </si>
  <si>
    <t>REND CONTAB PROM</t>
  </si>
  <si>
    <t>UT NETA PROM</t>
  </si>
  <si>
    <t>PROM EN LIBROS</t>
  </si>
  <si>
    <t>COSTOS</t>
  </si>
  <si>
    <t>INVERSIONES</t>
  </si>
  <si>
    <t>Dep anual</t>
  </si>
  <si>
    <t>Costo Fijo</t>
  </si>
  <si>
    <t>Costo Variable</t>
  </si>
  <si>
    <t>Precio venta</t>
  </si>
  <si>
    <t>Piezas anuales</t>
  </si>
  <si>
    <t>Tx Impuestos</t>
  </si>
  <si>
    <t>Cap Trabajo</t>
  </si>
  <si>
    <t>Maquinaria</t>
  </si>
  <si>
    <t>Tasas</t>
  </si>
  <si>
    <t>VALOR PRESENTE (VP)</t>
  </si>
  <si>
    <t>CALCULO DE WACC</t>
  </si>
  <si>
    <t>PR</t>
  </si>
  <si>
    <t>RCP</t>
  </si>
  <si>
    <t>ENTONCES</t>
  </si>
  <si>
    <t>Tasa Dividendos</t>
  </si>
  <si>
    <t>TASAS A CONSIDERAR</t>
  </si>
  <si>
    <t>Utilidad Bruta</t>
  </si>
  <si>
    <t>CALCULO DE BETA</t>
  </si>
  <si>
    <t>Fecha</t>
  </si>
  <si>
    <t>Televisa</t>
  </si>
  <si>
    <t>IPC</t>
  </si>
  <si>
    <t>% var. Rj</t>
  </si>
  <si>
    <t>% var. Rm</t>
  </si>
  <si>
    <t>Rm*RJ</t>
  </si>
  <si>
    <t>Rm2</t>
  </si>
  <si>
    <t>Cov(Rj,Rm)</t>
  </si>
  <si>
    <t>Var(Rm)</t>
  </si>
  <si>
    <t>Beta</t>
  </si>
  <si>
    <t>CALCULO DE COSTO DE CAPITAL</t>
  </si>
  <si>
    <t>COF</t>
  </si>
  <si>
    <t>Utilidad Esp</t>
  </si>
  <si>
    <t>Inflación estimada</t>
  </si>
  <si>
    <t>Tasa referencia</t>
  </si>
  <si>
    <t>Referencias de tasas interés bancario</t>
  </si>
  <si>
    <t>HSBC</t>
  </si>
  <si>
    <t>BBVA</t>
  </si>
  <si>
    <t>MIFEL</t>
  </si>
  <si>
    <t>Bimbo</t>
  </si>
  <si>
    <t>DATOS DEUDA</t>
  </si>
  <si>
    <t>Préstamo</t>
  </si>
  <si>
    <t>Tasa</t>
  </si>
  <si>
    <t>Estado de Resultados S/Deuda</t>
  </si>
  <si>
    <t>Estado de Resultados C/Deuda</t>
  </si>
  <si>
    <t>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</si>
</sst>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_(* #,##0.00_);_(* \(#,##0.00\);_(* &quot;-&quot;??_);_(@_)"/>
    <numFmt numFmtId="166" formatCode="_(* #,##0_);_(* \(#,##0\);_(* &quot;-&quot;??_);_(@_)"/>
    <numFmt numFmtId="167" formatCode="0.0000%"/>
    <numFmt numFmtId="168" formatCode="0.000000%"/>
    <numFmt numFmtId="169" formatCode="0.0000000000000000000%"/>
    <numFmt numFmtId="170" formatCode="0.0%"/>
    <numFmt numFmtId="171" formatCode="0.0"/>
    <numFmt numFmtId="172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mbria Math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43" fontId="0" fillId="0" borderId="1" xfId="1" applyFont="1" applyFill="1" applyBorder="1"/>
    <xf numFmtId="0" fontId="0" fillId="0" borderId="1" xfId="1" applyNumberFormat="1" applyFont="1" applyFill="1" applyBorder="1"/>
    <xf numFmtId="0" fontId="0" fillId="0" borderId="1" xfId="0" applyNumberFormat="1" applyFill="1" applyBorder="1"/>
    <xf numFmtId="0" fontId="0" fillId="0" borderId="7" xfId="0" applyBorder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0" fillId="0" borderId="4" xfId="3" applyFont="1" applyBorder="1" applyAlignment="1">
      <alignment horizontal="right"/>
    </xf>
    <xf numFmtId="168" fontId="0" fillId="0" borderId="7" xfId="3" applyNumberFormat="1" applyFont="1" applyBorder="1"/>
    <xf numFmtId="0" fontId="0" fillId="0" borderId="13" xfId="0" applyBorder="1" applyAlignment="1">
      <alignment horizontal="center"/>
    </xf>
    <xf numFmtId="44" fontId="0" fillId="0" borderId="12" xfId="0" applyNumberFormat="1" applyBorder="1"/>
    <xf numFmtId="8" fontId="0" fillId="0" borderId="8" xfId="0" applyNumberFormat="1" applyBorder="1" applyAlignment="1">
      <alignment horizontal="right"/>
    </xf>
    <xf numFmtId="8" fontId="0" fillId="0" borderId="8" xfId="0" applyNumberFormat="1" applyBorder="1"/>
    <xf numFmtId="8" fontId="0" fillId="0" borderId="13" xfId="0" applyNumberFormat="1" applyBorder="1" applyAlignment="1">
      <alignment horizontal="right"/>
    </xf>
    <xf numFmtId="8" fontId="0" fillId="0" borderId="13" xfId="0" applyNumberFormat="1" applyBorder="1"/>
    <xf numFmtId="0" fontId="3" fillId="0" borderId="1" xfId="0" applyFont="1" applyBorder="1" applyAlignment="1">
      <alignment horizontal="center"/>
    </xf>
    <xf numFmtId="0" fontId="0" fillId="0" borderId="10" xfId="2" applyNumberFormat="1" applyFont="1" applyBorder="1" applyAlignment="1">
      <alignment horizontal="center"/>
    </xf>
    <xf numFmtId="44" fontId="0" fillId="0" borderId="11" xfId="0" applyNumberFormat="1" applyBorder="1"/>
    <xf numFmtId="8" fontId="0" fillId="0" borderId="10" xfId="0" applyNumberFormat="1" applyBorder="1" applyAlignment="1">
      <alignment horizontal="right"/>
    </xf>
    <xf numFmtId="8" fontId="0" fillId="0" borderId="10" xfId="0" applyNumberFormat="1" applyBorder="1"/>
    <xf numFmtId="0" fontId="3" fillId="4" borderId="7" xfId="0" applyFont="1" applyFill="1" applyBorder="1"/>
    <xf numFmtId="168" fontId="3" fillId="4" borderId="7" xfId="0" applyNumberFormat="1" applyFont="1" applyFill="1" applyBorder="1"/>
    <xf numFmtId="44" fontId="3" fillId="4" borderId="8" xfId="2" applyFont="1" applyFill="1" applyBorder="1"/>
    <xf numFmtId="44" fontId="3" fillId="4" borderId="10" xfId="0" applyNumberFormat="1" applyFont="1" applyFill="1" applyBorder="1"/>
    <xf numFmtId="44" fontId="0" fillId="0" borderId="0" xfId="0" applyNumberFormat="1"/>
    <xf numFmtId="171" fontId="3" fillId="4" borderId="7" xfId="0" applyNumberFormat="1" applyFont="1" applyFill="1" applyBorder="1"/>
    <xf numFmtId="44" fontId="0" fillId="0" borderId="6" xfId="0" applyNumberFormat="1" applyBorder="1"/>
    <xf numFmtId="3" fontId="0" fillId="0" borderId="1" xfId="0" applyNumberFormat="1" applyBorder="1"/>
    <xf numFmtId="44" fontId="0" fillId="0" borderId="1" xfId="2" applyFont="1" applyBorder="1"/>
    <xf numFmtId="44" fontId="0" fillId="0" borderId="1" xfId="0" applyNumberFormat="1" applyBorder="1"/>
    <xf numFmtId="0" fontId="0" fillId="0" borderId="0" xfId="0" applyFont="1"/>
    <xf numFmtId="0" fontId="0" fillId="0" borderId="1" xfId="0" applyFont="1" applyBorder="1"/>
    <xf numFmtId="9" fontId="0" fillId="0" borderId="1" xfId="3" applyFont="1" applyBorder="1" applyAlignment="1">
      <alignment horizontal="center"/>
    </xf>
    <xf numFmtId="9" fontId="0" fillId="0" borderId="1" xfId="3" applyNumberFormat="1" applyFont="1" applyBorder="1" applyAlignment="1">
      <alignment horizontal="center"/>
    </xf>
    <xf numFmtId="8" fontId="0" fillId="0" borderId="1" xfId="0" applyNumberFormat="1" applyBorder="1"/>
    <xf numFmtId="0" fontId="0" fillId="0" borderId="0" xfId="0" applyBorder="1"/>
    <xf numFmtId="8" fontId="0" fillId="0" borderId="0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44" fontId="3" fillId="0" borderId="1" xfId="2" applyFont="1" applyBorder="1"/>
    <xf numFmtId="0" fontId="3" fillId="4" borderId="1" xfId="0" applyFont="1" applyFill="1" applyBorder="1" applyAlignment="1">
      <alignment horizontal="center"/>
    </xf>
    <xf numFmtId="44" fontId="3" fillId="4" borderId="1" xfId="2" applyFont="1" applyFill="1" applyBorder="1"/>
    <xf numFmtId="8" fontId="3" fillId="4" borderId="8" xfId="2" applyNumberFormat="1" applyFont="1" applyFill="1" applyBorder="1" applyAlignment="1">
      <alignment horizontal="right"/>
    </xf>
    <xf numFmtId="8" fontId="3" fillId="4" borderId="10" xfId="0" applyNumberFormat="1" applyFont="1" applyFill="1" applyBorder="1" applyAlignment="1">
      <alignment horizontal="right"/>
    </xf>
    <xf numFmtId="0" fontId="3" fillId="0" borderId="0" xfId="0" applyFont="1" applyAlignment="1"/>
    <xf numFmtId="10" fontId="0" fillId="0" borderId="0" xfId="3" applyNumberFormat="1" applyFont="1"/>
    <xf numFmtId="0" fontId="8" fillId="0" borderId="0" xfId="4" applyFont="1" applyAlignment="1">
      <alignment vertical="center"/>
    </xf>
    <xf numFmtId="0" fontId="9" fillId="0" borderId="0" xfId="4" applyFont="1"/>
    <xf numFmtId="3" fontId="10" fillId="0" borderId="0" xfId="5" applyNumberFormat="1" applyFont="1" applyBorder="1"/>
    <xf numFmtId="0" fontId="10" fillId="0" borderId="0" xfId="4" applyFont="1"/>
    <xf numFmtId="166" fontId="10" fillId="0" borderId="0" xfId="6" applyNumberFormat="1" applyFont="1" applyBorder="1"/>
    <xf numFmtId="0" fontId="10" fillId="0" borderId="0" xfId="4" applyFont="1" applyAlignment="1">
      <alignment horizontal="left" indent="1"/>
    </xf>
    <xf numFmtId="0" fontId="10" fillId="0" borderId="1" xfId="4" applyFont="1" applyBorder="1"/>
    <xf numFmtId="44" fontId="10" fillId="0" borderId="1" xfId="2" applyFont="1" applyBorder="1"/>
    <xf numFmtId="10" fontId="10" fillId="0" borderId="1" xfId="3" applyNumberFormat="1" applyFont="1" applyBorder="1"/>
    <xf numFmtId="167" fontId="10" fillId="0" borderId="1" xfId="4" applyNumberFormat="1" applyFont="1" applyBorder="1"/>
    <xf numFmtId="0" fontId="11" fillId="0" borderId="0" xfId="4" applyFont="1" applyAlignment="1">
      <alignment horizontal="left"/>
    </xf>
    <xf numFmtId="3" fontId="11" fillId="0" borderId="0" xfId="4" applyNumberFormat="1" applyFont="1"/>
    <xf numFmtId="0" fontId="11" fillId="0" borderId="0" xfId="4" applyFont="1"/>
    <xf numFmtId="166" fontId="11" fillId="0" borderId="0" xfId="6" applyNumberFormat="1" applyFont="1" applyBorder="1"/>
    <xf numFmtId="0" fontId="11" fillId="0" borderId="0" xfId="4" applyFont="1" applyAlignment="1">
      <alignment horizontal="left" indent="2"/>
    </xf>
    <xf numFmtId="166" fontId="10" fillId="0" borderId="0" xfId="6" applyNumberFormat="1" applyFont="1"/>
    <xf numFmtId="168" fontId="10" fillId="0" borderId="0" xfId="3" applyNumberFormat="1" applyFont="1"/>
    <xf numFmtId="169" fontId="10" fillId="0" borderId="0" xfId="4" applyNumberFormat="1" applyFont="1"/>
    <xf numFmtId="0" fontId="10" fillId="0" borderId="0" xfId="4" applyFont="1" applyAlignment="1">
      <alignment horizontal="right"/>
    </xf>
    <xf numFmtId="0" fontId="0" fillId="0" borderId="0" xfId="0" applyFont="1" applyBorder="1"/>
    <xf numFmtId="0" fontId="11" fillId="0" borderId="1" xfId="4" applyFont="1" applyBorder="1"/>
    <xf numFmtId="44" fontId="11" fillId="0" borderId="1" xfId="2" applyFont="1" applyBorder="1"/>
    <xf numFmtId="9" fontId="11" fillId="0" borderId="1" xfId="3" applyFont="1" applyBorder="1"/>
    <xf numFmtId="0" fontId="11" fillId="4" borderId="1" xfId="4" applyFont="1" applyFill="1" applyBorder="1"/>
    <xf numFmtId="167" fontId="11" fillId="4" borderId="1" xfId="4" applyNumberFormat="1" applyFont="1" applyFill="1" applyBorder="1"/>
    <xf numFmtId="44" fontId="10" fillId="0" borderId="0" xfId="2" applyFont="1" applyBorder="1"/>
    <xf numFmtId="44" fontId="11" fillId="0" borderId="0" xfId="2" applyFont="1" applyBorder="1"/>
    <xf numFmtId="44" fontId="12" fillId="0" borderId="0" xfId="2" applyFont="1" applyBorder="1"/>
    <xf numFmtId="0" fontId="10" fillId="0" borderId="1" xfId="4" applyFont="1" applyBorder="1" applyAlignment="1">
      <alignment horizontal="left"/>
    </xf>
    <xf numFmtId="10" fontId="10" fillId="0" borderId="1" xfId="3" applyNumberFormat="1" applyFont="1" applyBorder="1" applyAlignment="1">
      <alignment horizontal="center"/>
    </xf>
    <xf numFmtId="170" fontId="10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70" fontId="0" fillId="0" borderId="1" xfId="3" applyNumberFormat="1" applyFont="1" applyBorder="1" applyAlignment="1">
      <alignment horizontal="center"/>
    </xf>
    <xf numFmtId="0" fontId="11" fillId="4" borderId="1" xfId="4" applyFont="1" applyFill="1" applyBorder="1" applyAlignment="1">
      <alignment horizontal="center"/>
    </xf>
    <xf numFmtId="10" fontId="11" fillId="4" borderId="1" xfId="3" applyNumberFormat="1" applyFont="1" applyFill="1" applyBorder="1" applyAlignment="1">
      <alignment horizontal="center"/>
    </xf>
    <xf numFmtId="0" fontId="13" fillId="3" borderId="1" xfId="4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72" fontId="0" fillId="0" borderId="0" xfId="3" applyNumberFormat="1" applyFont="1" applyAlignment="1">
      <alignment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0" fontId="0" fillId="0" borderId="1" xfId="0" applyNumberFormat="1" applyBorder="1"/>
    <xf numFmtId="170" fontId="0" fillId="0" borderId="1" xfId="0" applyNumberFormat="1" applyBorder="1"/>
    <xf numFmtId="10" fontId="0" fillId="0" borderId="1" xfId="3" applyNumberFormat="1" applyFont="1" applyBorder="1" applyAlignment="1">
      <alignment horizontal="center"/>
    </xf>
    <xf numFmtId="0" fontId="15" fillId="0" borderId="0" xfId="0" applyFont="1" applyAlignment="1">
      <alignment horizontal="left" vertical="center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/>
    <xf numFmtId="0" fontId="0" fillId="0" borderId="0" xfId="0" applyFill="1" applyBorder="1"/>
    <xf numFmtId="0" fontId="3" fillId="0" borderId="3" xfId="0" applyFont="1" applyFill="1" applyBorder="1" applyAlignment="1">
      <alignment horizontal="center"/>
    </xf>
    <xf numFmtId="0" fontId="2" fillId="3" borderId="2" xfId="0" applyFont="1" applyFill="1" applyBorder="1"/>
    <xf numFmtId="0" fontId="10" fillId="0" borderId="0" xfId="4" applyFont="1" applyBorder="1"/>
    <xf numFmtId="0" fontId="11" fillId="0" borderId="0" xfId="4" applyFont="1" applyBorder="1"/>
    <xf numFmtId="10" fontId="10" fillId="0" borderId="0" xfId="4" applyNumberFormat="1" applyFont="1" applyBorder="1"/>
    <xf numFmtId="0" fontId="7" fillId="0" borderId="0" xfId="0" applyFont="1" applyAlignment="1">
      <alignment horizontal="center" vertical="center"/>
    </xf>
    <xf numFmtId="0" fontId="13" fillId="3" borderId="17" xfId="4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4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0" fontId="3" fillId="0" borderId="12" xfId="3" applyNumberFormat="1" applyFont="1" applyBorder="1" applyAlignment="1">
      <alignment horizontal="center" vertical="center"/>
    </xf>
    <xf numFmtId="10" fontId="3" fillId="0" borderId="1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9" fontId="0" fillId="0" borderId="1" xfId="0" applyNumberFormat="1" applyBorder="1"/>
  </cellXfs>
  <cellStyles count="7">
    <cellStyle name="Millares" xfId="1" builtinId="3"/>
    <cellStyle name="Millares 3 2" xfId="6" xr:uid="{04CE9049-D857-414B-BB04-9A1E5C5BC38F}"/>
    <cellStyle name="Moneda" xfId="2" builtinId="4"/>
    <cellStyle name="Moneda 2 2" xfId="5" xr:uid="{02E0E908-F43D-460C-A6E5-1603C5FEAA9B}"/>
    <cellStyle name="Normal" xfId="0" builtinId="0"/>
    <cellStyle name="Normal 2" xfId="4" xr:uid="{365E019F-DC37-49AA-A46C-73E8CE313524}"/>
    <cellStyle name="Porcentaje" xfId="3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19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7AD034-DC12-4453-BE7D-552C86D80AE1}"/>
            </a:ext>
          </a:extLst>
        </xdr:cNvPr>
        <xdr:cNvSpPr txBox="1"/>
      </xdr:nvSpPr>
      <xdr:spPr>
        <a:xfrm>
          <a:off x="555498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Una compañía fabrica y venden dos modelos de lámpara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Para su fabricación se necesita un trabajo manual de 20 minutos para el modelo L</a:t>
          </a:r>
          <a:r>
            <a:rPr lang="es-MX" sz="1400" baseline="-25000"/>
            <a:t>1 </a:t>
          </a:r>
          <a:r>
            <a:rPr lang="es-MX" sz="1400"/>
            <a:t>y de 30 minutos para el L</a:t>
          </a:r>
          <a:r>
            <a:rPr lang="es-MX" sz="1400" baseline="-25000"/>
            <a:t>2</a:t>
          </a:r>
          <a:r>
            <a:rPr lang="es-MX" sz="1400"/>
            <a:t>; y un trabajo de máquina de 20 minutos para el modelo L</a:t>
          </a:r>
          <a:r>
            <a:rPr lang="es-MX" sz="1400" baseline="-25000"/>
            <a:t>1</a:t>
          </a:r>
          <a:r>
            <a:rPr lang="es-MX" sz="1400"/>
            <a:t> y de 10 minutos para L</a:t>
          </a:r>
          <a:r>
            <a:rPr lang="es-MX" sz="1400" baseline="-25000"/>
            <a:t>2</a:t>
          </a:r>
          <a:r>
            <a:rPr lang="es-MX" sz="1400"/>
            <a:t>.</a:t>
          </a:r>
        </a:p>
        <a:p>
          <a:r>
            <a:rPr lang="es-MX" sz="1400"/>
            <a:t>Se dispone para el trabajo manual de 100 horas al mes y para la máquina 80 horas al mes. Sabiendo que el beneficio por unidad es de 15 y 10 euros para L</a:t>
          </a:r>
          <a:r>
            <a:rPr lang="es-MX" sz="1400" baseline="-25000"/>
            <a:t>1</a:t>
          </a:r>
          <a:r>
            <a:rPr lang="es-MX" sz="1400"/>
            <a:t> y L</a:t>
          </a:r>
          <a:r>
            <a:rPr lang="es-MX" sz="1400" baseline="-25000"/>
            <a:t>2</a:t>
          </a:r>
          <a:r>
            <a:rPr lang="es-MX" sz="1400"/>
            <a:t>,  respectivamente, planificar la producción para obtener el máximo beneficio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19</xdr:row>
      <xdr:rowOff>15240</xdr:rowOff>
    </xdr:from>
    <xdr:ext cx="252280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3A956D8-A005-4B9D-92BF-F967D8CD1033}"/>
                </a:ext>
              </a:extLst>
            </xdr:cNvPr>
            <xdr:cNvSpPr txBox="1"/>
          </xdr:nvSpPr>
          <xdr:spPr>
            <a:xfrm>
              <a:off x="1424940" y="3489960"/>
              <a:ext cx="25228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21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CE9220A9-5586-4EB3-8758-3CE82D3A1BD6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23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E1F42CF4-1608-4ED2-AF31-350FC923FEEE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F237B6E-5C88-48E8-A28A-88D8EF211934}"/>
            </a:ext>
          </a:extLst>
        </xdr:cNvPr>
        <xdr:cNvSpPr txBox="1"/>
      </xdr:nvSpPr>
      <xdr:spPr>
        <a:xfrm>
          <a:off x="5768340" y="548640"/>
          <a:ext cx="477012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Con el comienzo del curso se va a lanzar unas ofertas de material escolar. Unos almacenes quieren ofrecer 600 cuadernos, 500 carpetas y 400 bolígrafos para la oferta, empaquetándolo de dos formas distintas;</a:t>
          </a:r>
          <a:br>
            <a:rPr lang="es-MX" sz="1400"/>
          </a:br>
          <a:r>
            <a:rPr lang="es-MX" sz="1400"/>
            <a:t>en el primer bloque pondrá 2 cuadernos, 1 carpeta y 2 bolígrafos; en el segundo, pondrán 3 cuadernos, 1 carpeta y 1 bolígrafo.</a:t>
          </a:r>
        </a:p>
        <a:p>
          <a:endParaRPr lang="es-MX" sz="1400"/>
        </a:p>
        <a:p>
          <a:r>
            <a:rPr lang="es-MX" sz="1400"/>
            <a:t>Los precios de cada paquete serán $6.5 y $7, respectivamente.</a:t>
          </a:r>
        </a:p>
        <a:p>
          <a:endParaRPr lang="es-MX" sz="1400"/>
        </a:p>
        <a:p>
          <a:r>
            <a:rPr lang="es-MX" sz="1400"/>
            <a:t>¿Cuántos paquetes le conviene poner de cada tipo para obtener el máximo beneficio?</a:t>
          </a:r>
        </a:p>
        <a:p>
          <a:endParaRPr lang="es-MX" sz="1100"/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2736518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273651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CA0DE6A9-C879-4CCA-BBB2-C14F7935E97A}"/>
                </a:ext>
              </a:extLst>
            </xdr:cNvPr>
            <xdr:cNvSpPr txBox="1"/>
          </xdr:nvSpPr>
          <xdr:spPr>
            <a:xfrm>
              <a:off x="1424940" y="3307080"/>
              <a:ext cx="273651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Max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1D80D01-4FDF-47EE-BCB2-A04DB7A8F4BA}"/>
                </a:ext>
              </a:extLst>
            </xdr:cNvPr>
            <xdr:cNvSpPr txBox="1"/>
          </xdr:nvSpPr>
          <xdr:spPr>
            <a:xfrm>
              <a:off x="1409700" y="392430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42D2941A-6925-41A4-9ACE-12E0240CA8BA}"/>
                </a:ext>
              </a:extLst>
            </xdr:cNvPr>
            <xdr:cNvSpPr txBox="1"/>
          </xdr:nvSpPr>
          <xdr:spPr>
            <a:xfrm>
              <a:off x="1470660" y="423672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13</xdr:col>
      <xdr:colOff>22860</xdr:colOff>
      <xdr:row>18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E0AC31-46B3-465F-8C19-5144B54D0B6D}"/>
            </a:ext>
          </a:extLst>
        </xdr:cNvPr>
        <xdr:cNvSpPr txBox="1"/>
      </xdr:nvSpPr>
      <xdr:spPr>
        <a:xfrm>
          <a:off x="5768340" y="548640"/>
          <a:ext cx="4770120" cy="2750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En una granja de pollos se da una dieta, para engordar, con una composición mínima de 15 unidades de una sustancia A y otras 15 de una sustancia B.</a:t>
          </a:r>
        </a:p>
        <a:p>
          <a:r>
            <a:rPr lang="es-MX" sz="1400"/>
            <a:t>En el mercado sólo se encuentra dos clases de compuestos: el tipo X con una composición de una unidad de A y 5 de B, y el otro tipo, Y, con una composición de cinco unidades de A y una de B. El precio del tipo X es de $10 y del tipo</a:t>
          </a:r>
          <a:r>
            <a:rPr lang="es-MX" sz="1400" baseline="0"/>
            <a:t> </a:t>
          </a:r>
          <a:r>
            <a:rPr lang="es-MX" sz="1400"/>
            <a:t>Y es de $30.</a:t>
          </a:r>
        </a:p>
        <a:p>
          <a:endParaRPr lang="es-MX" sz="1400"/>
        </a:p>
        <a:p>
          <a:r>
            <a:rPr lang="es-MX" sz="1400"/>
            <a:t>¿Qué cantidades se han de comprar de cada tipo para cubrir las necesidades con un coste mínimo?</a:t>
          </a:r>
        </a:p>
      </xdr:txBody>
    </xdr:sp>
    <xdr:clientData/>
  </xdr:twoCellAnchor>
  <xdr:oneCellAnchor>
    <xdr:from>
      <xdr:col>1</xdr:col>
      <xdr:colOff>419100</xdr:colOff>
      <xdr:row>18</xdr:row>
      <xdr:rowOff>15240</xdr:rowOff>
    </xdr:from>
    <xdr:ext cx="268817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14:m>
                <m:oMath xmlns:m="http://schemas.openxmlformats.org/officeDocument/2006/math">
                  <m:d>
                    <m:dPr>
                      <m:ctrlP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,</m:t>
                      </m:r>
                      <m:r>
                        <a:rPr lang="es-MX" sz="2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𝑦</m:t>
                      </m:r>
                    </m:e>
                  </m:d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=?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𝑥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+?</m:t>
                  </m:r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endParaRPr lang="es-MX" sz="24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E44395F-FA59-4041-BE5D-764FBC0B9904}"/>
                </a:ext>
              </a:extLst>
            </xdr:cNvPr>
            <xdr:cNvSpPr txBox="1"/>
          </xdr:nvSpPr>
          <xdr:spPr>
            <a:xfrm>
              <a:off x="1424940" y="3307080"/>
              <a:ext cx="268817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>
                  <a:solidFill>
                    <a:srgbClr val="FF0000"/>
                  </a:solidFill>
                </a:rPr>
                <a:t>Min</a:t>
              </a:r>
              <a:r>
                <a:rPr lang="es-MX" sz="2400" b="0" baseline="0">
                  <a:solidFill>
                    <a:srgbClr val="FF0000"/>
                  </a:solidFill>
                </a:rPr>
                <a:t> Z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(𝑥,𝑦)=?𝑥+?𝑦</a:t>
              </a:r>
              <a:endParaRPr lang="es-MX" sz="24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403860</xdr:colOff>
      <xdr:row>20</xdr:row>
      <xdr:rowOff>83820</xdr:rowOff>
    </xdr:from>
    <xdr:ext cx="81458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𝑥</m:t>
                    </m:r>
                    <m:r>
                      <a:rPr lang="es-MX" sz="2400" b="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≥0</m:t>
                    </m:r>
                  </m:oMath>
                </m:oMathPara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89DCC253-B29A-440E-AD04-F101023382F0}"/>
                </a:ext>
              </a:extLst>
            </xdr:cNvPr>
            <xdr:cNvSpPr txBox="1"/>
          </xdr:nvSpPr>
          <xdr:spPr>
            <a:xfrm>
              <a:off x="1409700" y="3741420"/>
              <a:ext cx="81458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464820</xdr:colOff>
      <xdr:row>22</xdr:row>
      <xdr:rowOff>30480</xdr:rowOff>
    </xdr:from>
    <xdr:ext cx="73347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𝑦</m:t>
                  </m:r>
                </m:oMath>
              </a14:m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2400" b="0" i="1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m:t>≥0</m:t>
                  </m:r>
                </m:oMath>
              </a14:m>
              <a:endParaRPr lang="es-MX" sz="2400" b="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1C41C89-0204-4CBA-B5BB-D9DBF15B8ACA}"/>
                </a:ext>
              </a:extLst>
            </xdr:cNvPr>
            <xdr:cNvSpPr txBox="1"/>
          </xdr:nvSpPr>
          <xdr:spPr>
            <a:xfrm>
              <a:off x="1470660" y="4053840"/>
              <a:ext cx="73347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𝑦</a:t>
              </a:r>
              <a:r>
                <a:rPr lang="es-MX" sz="2400" b="0" i="0" baseline="0">
                  <a:solidFill>
                    <a:srgbClr val="FF0000"/>
                  </a:solidFill>
                  <a:latin typeface="+mn-lt"/>
                </a:rPr>
                <a:t> </a:t>
              </a:r>
              <a:r>
                <a:rPr lang="es-MX" sz="2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≥0</a:t>
              </a:r>
              <a:endParaRPr lang="es-MX" sz="2400" b="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761999</xdr:colOff>
      <xdr:row>8</xdr:row>
      <xdr:rowOff>76200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9427028" y="1556657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5B82379-8E5B-442A-950A-887C66BD029C}"/>
                </a:ext>
              </a:extLst>
            </xdr:cNvPr>
            <xdr:cNvSpPr txBox="1"/>
          </xdr:nvSpPr>
          <xdr:spPr>
            <a:xfrm>
              <a:off x="9427028" y="1556657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s-MX" sz="2000" i="0">
                  <a:latin typeface="Cambria Math" panose="02040503050406030204" pitchFamily="18" charset="0"/>
                </a:rPr>
                <a:t>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s-MX" sz="2000" b="0" i="0">
                  <a:latin typeface="Cambria Math" panose="02040503050406030204" pitchFamily="18" charset="0"/>
                </a:rPr>
                <a:t>2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10</xdr:col>
      <xdr:colOff>653143</xdr:colOff>
      <xdr:row>2</xdr:row>
      <xdr:rowOff>32657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8599714" y="402771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26C88B-D2C8-49E4-A7F3-8F879377D505}"/>
                </a:ext>
              </a:extLst>
            </xdr:cNvPr>
            <xdr:cNvSpPr txBox="1"/>
          </xdr:nvSpPr>
          <xdr:spPr>
            <a:xfrm>
              <a:off x="8599714" y="402771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761999</xdr:colOff>
      <xdr:row>8</xdr:row>
      <xdr:rowOff>76200</xdr:rowOff>
    </xdr:from>
    <xdr:ext cx="4593771" cy="722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𝛴</m:t>
                                </m:r>
                                <m:r>
                                  <a:rPr lang="es-MX" sz="2000" i="1">
                                    <a:latin typeface="Cambria Math" panose="02040503050406030204" pitchFamily="18" charset="0"/>
                                  </a:rPr>
                                  <m:t>𝑅𝑚</m:t>
                                </m:r>
                                <m:sSub>
                                  <m:sSub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</m:e>
                                  <m:sub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𝑗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𝑅𝑚</m:t>
                                    </m:r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  <m:r>
                                      <a:rPr lang="es-MX" sz="20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𝑗</m:t>
                                    </m:r>
                                  </m:e>
                                </m:nary>
                              </m:e>
                            </m:d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s-MX" sz="20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nary>
                                  <m:naryPr>
                                    <m:chr m:val="∑"/>
                                    <m:grow m:val="on"/>
                                    <m:subHide m:val="on"/>
                                    <m:supHide m:val="on"/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naryPr>
                                  <m:sub/>
                                  <m:sup/>
                                  <m:e>
                                    <m:r>
                                      <a:rPr lang="es-MX" sz="2000" i="1">
                                        <a:latin typeface="Cambria Math" panose="02040503050406030204" pitchFamily="18" charset="0"/>
                                      </a:rPr>
                                      <m:t>𝑅</m:t>
                                    </m:r>
                                    <m:sSup>
                                      <m:sSupPr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  <m:sup>
                                        <m:r>
                                          <a:rPr lang="es-MX" sz="2000" i="0">
                                            <a:latin typeface="Cambria Math" panose="02040503050406030204" pitchFamily="18" charset="0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  <m:r>
                              <a:rPr lang="es-MX" sz="20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s-MX" sz="20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s-MX" sz="200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nary>
                                      <m:naryPr>
                                        <m:chr m:val="∑"/>
                                        <m:grow m:val="on"/>
                                        <m:subHide m:val="on"/>
                                        <m:supHide m:val="on"/>
                                        <m:ctrlPr>
                                          <a:rPr lang="es-MX" sz="2000" i="1">
                                            <a:solidFill>
                                              <a:srgbClr val="836967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naryPr>
                                      <m:sub/>
                                      <m:sup/>
                                      <m:e>
                                        <m:r>
                                          <a:rPr lang="es-MX" sz="2000" i="1">
                                            <a:latin typeface="Cambria Math" panose="02040503050406030204" pitchFamily="18" charset="0"/>
                                          </a:rPr>
                                          <m:t>𝑅</m:t>
                                        </m:r>
                                        <m:r>
                                          <a:rPr lang="es-MX" sz="2000" b="0" i="1">
                                            <a:latin typeface="Cambria Math" panose="02040503050406030204" pitchFamily="18" charset="0"/>
                                          </a:rPr>
                                          <m:t>𝑚</m:t>
                                        </m:r>
                                      </m:e>
                                    </m:nary>
                                  </m:e>
                                </m:d>
                              </m:e>
                              <m:sup>
                                <m:r>
                                  <a:rPr lang="es-MX" sz="20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AAC2FEC2-9440-43F2-9A5C-595BDDAAFA2E}"/>
                </a:ext>
              </a:extLst>
            </xdr:cNvPr>
            <xdr:cNvSpPr txBox="1"/>
          </xdr:nvSpPr>
          <xdr:spPr>
            <a:xfrm>
              <a:off x="9570719" y="1539240"/>
              <a:ext cx="4593771" cy="722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b="0" i="0">
                  <a:latin typeface="Cambria Math" panose="02040503050406030204" pitchFamily="18" charset="0"/>
                </a:rPr>
                <a:t>𝑝𝑒𝑟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latin typeface="Cambria Math" panose="02040503050406030204" pitchFamily="18" charset="0"/>
                </a:rPr>
                <a:t>𝛴𝑅𝑚𝑅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MX" sz="2000" i="0">
                  <a:latin typeface="Cambria Math" panose="02040503050406030204" pitchFamily="18" charset="0"/>
                </a:rPr>
                <a:t>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s-MX" sz="2000" i="0">
                  <a:latin typeface="Cambria Math" panose="02040503050406030204" pitchFamily="18" charset="0"/>
                </a:rPr>
                <a:t>∗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∑128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MX" sz="2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s-MX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</a:rPr>
                <a:t>𝑛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(∑128▒〖</a:t>
              </a:r>
              <a:r>
                <a:rPr lang="es-MX" sz="2000" i="0">
                  <a:latin typeface="Cambria Math" panose="02040503050406030204" pitchFamily="18" charset="0"/>
                </a:rPr>
                <a:t>𝑅𝑚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s-MX" sz="2000" i="0">
                  <a:latin typeface="Cambria Math" panose="02040503050406030204" pitchFamily="18" charset="0"/>
                </a:rPr>
                <a:t>2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〗)</a:t>
              </a:r>
              <a:r>
                <a:rPr lang="es-MX" sz="2000" i="0">
                  <a:latin typeface="Cambria Math" panose="02040503050406030204" pitchFamily="18" charset="0"/>
                </a:rPr>
                <a:t>−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</a:t>
              </a:r>
              <a:r>
                <a:rPr lang="es-MX" sz="2000" i="0">
                  <a:latin typeface="Cambria Math" panose="02040503050406030204" pitchFamily="18" charset="0"/>
                </a:rPr>
                <a:t>𝑅</a:t>
              </a:r>
              <a:r>
                <a:rPr lang="es-MX" sz="2000" b="0" i="0">
                  <a:latin typeface="Cambria Math" panose="02040503050406030204" pitchFamily="18" charset="0"/>
                </a:rPr>
                <a:t>𝑚</a:t>
              </a:r>
              <a:r>
                <a:rPr lang="es-MX" sz="20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s-MX" sz="2000" b="0" i="0">
                  <a:latin typeface="Cambria Math" panose="02040503050406030204" pitchFamily="18" charset="0"/>
                </a:rPr>
                <a:t>2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))</a:t>
              </a:r>
              <a:endParaRPr lang="es-MX" sz="2000"/>
            </a:p>
          </xdr:txBody>
        </xdr:sp>
      </mc:Fallback>
    </mc:AlternateContent>
    <xdr:clientData/>
  </xdr:oneCellAnchor>
  <xdr:oneCellAnchor>
    <xdr:from>
      <xdr:col>10</xdr:col>
      <xdr:colOff>653143</xdr:colOff>
      <xdr:row>2</xdr:row>
      <xdr:rowOff>32657</xdr:rowOff>
    </xdr:from>
    <xdr:ext cx="4259580" cy="691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MX" sz="2000" i="1">
                        <a:latin typeface="Cambria Math" panose="02040503050406030204" pitchFamily="18" charset="0"/>
                      </a:rPr>
                      <m:t>𝛽</m:t>
                    </m:r>
                    <m:r>
                      <a:rPr lang="es-MX" sz="20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MX" sz="20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MX" sz="2000" b="0" i="1">
                                <a:solidFill>
                                  <a:srgbClr val="836967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𝜇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𝑅𝑗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es-MX" sz="2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𝑅𝑚</m:t>
                            </m:r>
                            <m:r>
                              <a:rPr lang="es-MX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s-MX" sz="20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BCAFC19-1F83-40A0-910B-B346C84F9EFD}"/>
                </a:ext>
              </a:extLst>
            </xdr:cNvPr>
            <xdr:cNvSpPr txBox="1"/>
          </xdr:nvSpPr>
          <xdr:spPr>
            <a:xfrm>
              <a:off x="9461863" y="398417"/>
              <a:ext cx="4259580" cy="691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2000" i="0">
                  <a:latin typeface="Cambria Math" panose="02040503050406030204" pitchFamily="18" charset="0"/>
                </a:rPr>
                <a:t>𝛽=</a:t>
              </a:r>
              <a:r>
                <a:rPr lang="es-MX" sz="20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𝜇</a:t>
              </a:r>
              <a:r>
                <a:rPr lang="es-MX" sz="2000" b="0" i="0">
                  <a:latin typeface="Cambria Math" panose="02040503050406030204" pitchFamily="18" charset="0"/>
                </a:rPr>
                <a:t> (𝑅𝑗,𝑅𝑚)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s-MX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s-MX" sz="2000" b="0" i="0">
                  <a:latin typeface="Cambria Math" panose="02040503050406030204" pitchFamily="18" charset="0"/>
                </a:rPr>
                <a:t>(𝑅𝑚)</a:t>
              </a:r>
              <a:r>
                <a:rPr lang="es-MX" sz="20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MX" sz="20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</xdr:row>
      <xdr:rowOff>114300</xdr:rowOff>
    </xdr:from>
    <xdr:to>
      <xdr:col>7</xdr:col>
      <xdr:colOff>777240</xdr:colOff>
      <xdr:row>8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8E6DAB-3B87-4FDD-A569-809E7F085A3E}"/>
            </a:ext>
          </a:extLst>
        </xdr:cNvPr>
        <xdr:cNvSpPr txBox="1"/>
      </xdr:nvSpPr>
      <xdr:spPr>
        <a:xfrm>
          <a:off x="2415540" y="480060"/>
          <a:ext cx="454914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 costo</a:t>
          </a:r>
          <a:r>
            <a:rPr lang="es-MX" sz="1400" baseline="0"/>
            <a:t> de capital COA utilizando el mátodo del CAPM y el método de tasas sobre oportunidad de financiamiento para la siguiente PYME.</a:t>
          </a:r>
          <a:endParaRPr lang="es-MX" sz="1400"/>
        </a:p>
      </xdr:txBody>
    </xdr:sp>
    <xdr:clientData/>
  </xdr:twoCellAnchor>
  <xdr:oneCellAnchor>
    <xdr:from>
      <xdr:col>4</xdr:col>
      <xdr:colOff>68580</xdr:colOff>
      <xdr:row>10</xdr:row>
      <xdr:rowOff>167640</xdr:rowOff>
    </xdr:from>
    <xdr:ext cx="370235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𝐶𝐴𝑃𝑀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𝑅𝑚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𝑅𝑓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D0A0D61-B444-4F0A-B9EB-D3FC3980F7FF}"/>
                </a:ext>
              </a:extLst>
            </xdr:cNvPr>
            <xdr:cNvSpPr txBox="1"/>
          </xdr:nvSpPr>
          <xdr:spPr>
            <a:xfrm>
              <a:off x="3878580" y="1996440"/>
              <a:ext cx="370235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2400" b="0" i="0">
                  <a:latin typeface="Cambria Math" panose="02040503050406030204" pitchFamily="18" charset="0"/>
                </a:rPr>
                <a:t>𝐶𝐴𝑃𝑀=𝑅𝑓+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𝛽(𝑅𝑚−𝑅𝑓)</a:t>
              </a:r>
              <a:endParaRPr lang="es-MX" sz="2400"/>
            </a:p>
          </xdr:txBody>
        </xdr:sp>
      </mc:Fallback>
    </mc:AlternateContent>
    <xdr:clientData/>
  </xdr:oneCellAnchor>
  <xdr:oneCellAnchor>
    <xdr:from>
      <xdr:col>4</xdr:col>
      <xdr:colOff>15240</xdr:colOff>
      <xdr:row>15</xdr:row>
      <xdr:rowOff>7620</xdr:rowOff>
    </xdr:from>
    <xdr:ext cx="5270545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400" b="0" i="1">
                        <a:latin typeface="Cambria Math" panose="02040503050406030204" pitchFamily="18" charset="0"/>
                      </a:rPr>
                      <m:t>𝐶𝑂𝐴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𝑖</m:t>
                    </m:r>
                    <m:r>
                      <a:rPr lang="es-MX" sz="2400" b="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</m:t>
                        </m:r>
                        <m:r>
                          <a:rPr lang="es-MX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𝑅𝑒</m:t>
                        </m:r>
                      </m:e>
                    </m:d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∗(1+%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𝐼𝑛𝑓𝑙𝑎𝑐𝑖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ó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  <m:r>
                      <a:rPr lang="es-MX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MX" sz="2400"/>
            </a:p>
          </xdr:txBody>
        </xdr:sp>
      </mc:Choice>
      <mc:Fallback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10DFF8-09DE-4EE5-B031-C470242EF8B9}"/>
                </a:ext>
              </a:extLst>
            </xdr:cNvPr>
            <xdr:cNvSpPr txBox="1"/>
          </xdr:nvSpPr>
          <xdr:spPr>
            <a:xfrm>
              <a:off x="3825240" y="2750820"/>
              <a:ext cx="527054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2400" b="0" i="0">
                  <a:latin typeface="Cambria Math" panose="02040503050406030204" pitchFamily="18" charset="0"/>
                </a:rPr>
                <a:t>𝐶𝑂𝐴=𝑖∗</a:t>
              </a:r>
              <a:r>
                <a:rPr lang="es-MX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(1+𝑅𝑒)∗(1+%𝐼𝑛𝑓𝑙𝑎𝑐𝑖ó𝑛)</a:t>
              </a:r>
              <a:endParaRPr lang="es-MX" sz="24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7094699" cy="5089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8BAB98-E2DE-420A-B807-22CA48FBC6C9}"/>
                </a:ext>
              </a:extLst>
            </xdr:cNvPr>
            <xdr:cNvSpPr txBox="1"/>
          </xdr:nvSpPr>
          <xdr:spPr>
            <a:xfrm>
              <a:off x="792480" y="297180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  <xdr:twoCellAnchor>
    <xdr:from>
      <xdr:col>3</xdr:col>
      <xdr:colOff>381000</xdr:colOff>
      <xdr:row>14</xdr:row>
      <xdr:rowOff>22860</xdr:rowOff>
    </xdr:from>
    <xdr:to>
      <xdr:col>7</xdr:col>
      <xdr:colOff>731520</xdr:colOff>
      <xdr:row>20</xdr:row>
      <xdr:rowOff>129540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46650973-7161-42A4-907E-089BE16B6BEA}"/>
            </a:ext>
          </a:extLst>
        </xdr:cNvPr>
        <xdr:cNvSpPr/>
      </xdr:nvSpPr>
      <xdr:spPr>
        <a:xfrm>
          <a:off x="3848100" y="2628900"/>
          <a:ext cx="4762500" cy="120396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10</xdr:col>
      <xdr:colOff>685800</xdr:colOff>
      <xdr:row>23</xdr:row>
      <xdr:rowOff>106680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CDC2D87-DB0B-49B9-B654-888D954C0FA0}"/>
            </a:ext>
          </a:extLst>
        </xdr:cNvPr>
        <xdr:cNvSpPr txBox="1"/>
      </xdr:nvSpPr>
      <xdr:spPr>
        <a:xfrm>
          <a:off x="6256020" y="3337560"/>
          <a:ext cx="4770120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/>
            <a:t>Calcular el</a:t>
          </a:r>
          <a:r>
            <a:rPr lang="es-MX" sz="1400" baseline="0"/>
            <a:t> WACC para los siguientes orígines de financiamiento de la empres. Considerar los datos de BETA como se encuentran en la tabla de CAPM</a:t>
          </a:r>
          <a:endParaRPr lang="es-MX" sz="1400"/>
        </a:p>
      </xdr:txBody>
    </xdr:sp>
    <xdr:clientData/>
  </xdr:twoCellAnchor>
  <xdr:oneCellAnchor>
    <xdr:from>
      <xdr:col>6</xdr:col>
      <xdr:colOff>68580</xdr:colOff>
      <xdr:row>25</xdr:row>
      <xdr:rowOff>91440</xdr:rowOff>
    </xdr:from>
    <xdr:ext cx="7094699" cy="5089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600" i="1">
                        <a:latin typeface="Cambria Math" panose="02040503050406030204" pitchFamily="18" charset="0"/>
                      </a:rPr>
                      <m:t>𝑊𝐴𝐶𝐶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𝐾𝑒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  <m:r>
                      <a:rPr lang="es-MX" sz="160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𝐾𝑑</m:t>
                    </m:r>
                    <m:r>
                      <a:rPr lang="es-MX" sz="1600" i="1">
                        <a:latin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1+%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𝐼𝑚𝑝𝑢𝑒𝑠𝑡𝑜𝑠</m:t>
                        </m:r>
                      </m:e>
                    </m:d>
                    <m:r>
                      <a:rPr lang="es-MX" sz="1600" i="1">
                        <a:latin typeface="Cambria Math" panose="02040503050406030204" pitchFamily="18" charset="0"/>
                      </a:rPr>
                      <m:t>∗ </m:t>
                    </m:r>
                    <m:f>
                      <m:fPr>
                        <m:ctrlPr>
                          <a:rPr lang="es-MX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</m:num>
                      <m:den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𝐷𝑒𝑢𝑑𝑎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+ </m:t>
                        </m:r>
                        <m:r>
                          <a:rPr lang="es-MX" sz="1600" i="1">
                            <a:latin typeface="Cambria Math" panose="02040503050406030204" pitchFamily="18" charset="0"/>
                          </a:rPr>
                          <m:t>𝐶𝑎𝑝𝑖𝑡𝑎𝑙</m:t>
                        </m:r>
                      </m:den>
                    </m:f>
                  </m:oMath>
                </m:oMathPara>
              </a14:m>
              <a:endParaRPr lang="es-MX" sz="16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48A26AC2-E9A8-4F34-9049-0D592EC7126E}"/>
                </a:ext>
              </a:extLst>
            </xdr:cNvPr>
            <xdr:cNvSpPr txBox="1"/>
          </xdr:nvSpPr>
          <xdr:spPr>
            <a:xfrm>
              <a:off x="6324600" y="4709160"/>
              <a:ext cx="7094699" cy="5089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600" i="0">
                  <a:latin typeface="Cambria Math" panose="02040503050406030204" pitchFamily="18" charset="0"/>
                </a:rPr>
                <a:t>𝑊𝐴𝐶𝐶=𝐾𝑒∗  𝐶𝑎𝑝𝑖𝑡𝑎𝑙/(𝐷𝑒𝑢𝑑𝑎+𝐶𝑎𝑝𝑖𝑡𝑎𝑙)+𝐾𝑑∗(1+%𝐼𝑚𝑝𝑢𝑒𝑠𝑡𝑜𝑠)∗  𝐷𝑒𝑢𝑑𝑎/(𝐷𝑒𝑢𝑑𝑎+ 𝐶𝑎𝑝𝑖𝑡𝑎𝑙)</a:t>
              </a:r>
              <a:endParaRPr lang="es-MX" sz="16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0</xdr:row>
      <xdr:rowOff>0</xdr:rowOff>
    </xdr:from>
    <xdr:to>
      <xdr:col>15</xdr:col>
      <xdr:colOff>746760</xdr:colOff>
      <xdr:row>24</xdr:row>
      <xdr:rowOff>7620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360F09-156C-4578-9FE1-4A602E948729}"/>
            </a:ext>
          </a:extLst>
        </xdr:cNvPr>
        <xdr:cNvSpPr txBox="1"/>
      </xdr:nvSpPr>
      <xdr:spPr>
        <a:xfrm>
          <a:off x="7932420" y="0"/>
          <a:ext cx="5547360" cy="4587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Se ha desarrollado un nuevo producto para limpiar albercas profesionales y se piensan vender 50,000 unidades al año a un precio de $4 por unidad. El costo de elaboración de cada unidad es de $2.5 cada una.</a:t>
          </a:r>
        </a:p>
        <a:p>
          <a:endParaRPr lang="es-MX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Un nuevo proyecto como este, por lo general tiene una vida de solo 3 años. Se requiere un rendimiento de 20% sobre los productos nuevos conforme a la política de la empresa. </a:t>
          </a:r>
        </a:p>
        <a:p>
          <a:endParaRPr lang="es-MX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Los costos fijos para el proyecto serán de $12,000. Además se necesita invertir un total de $90,000 en Equipo de fabricación (se depreciarán 100% durante los 3 años de la vida del proyecto). A su vez, el proyecto requerirá una inversión inicial de $20,000 en Capital de trabajo y una tasa de impuestos de 34%. </a:t>
          </a:r>
        </a:p>
        <a:p>
          <a:endParaRPr lang="es-MX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Suponga que recupera el 100% del Capital de Trabajo al finalizar el proyecto. </a:t>
          </a:r>
        </a:p>
        <a:p>
          <a:endParaRPr lang="es-MX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¿Calcule el Flujo de Efectivo para saber si se debe aceptar el proyecto? Utilice VPN, TIR, Periodo de Recuperación y Rendimiento Contable Promedio para emitir sus conclusiones. </a:t>
          </a:r>
          <a:endParaRPr lang="es-MX" sz="1400"/>
        </a:p>
      </xdr:txBody>
    </xdr:sp>
    <xdr:clientData/>
  </xdr:twoCellAnchor>
  <xdr:twoCellAnchor>
    <xdr:from>
      <xdr:col>6</xdr:col>
      <xdr:colOff>7620</xdr:colOff>
      <xdr:row>36</xdr:row>
      <xdr:rowOff>38099</xdr:rowOff>
    </xdr:from>
    <xdr:to>
      <xdr:col>6</xdr:col>
      <xdr:colOff>152400</xdr:colOff>
      <xdr:row>37</xdr:row>
      <xdr:rowOff>180974</xdr:rowOff>
    </xdr:to>
    <xdr:sp macro="" textlink="">
      <xdr:nvSpPr>
        <xdr:cNvPr id="4" name="Right Brace 1">
          <a:extLst>
            <a:ext uri="{FF2B5EF4-FFF2-40B4-BE49-F238E27FC236}">
              <a16:creationId xmlns:a16="http://schemas.microsoft.com/office/drawing/2014/main" id="{FF06F6A4-71FE-42A7-98AE-C7712F533812}"/>
            </a:ext>
          </a:extLst>
        </xdr:cNvPr>
        <xdr:cNvSpPr/>
      </xdr:nvSpPr>
      <xdr:spPr>
        <a:xfrm>
          <a:off x="5631180" y="5105399"/>
          <a:ext cx="144780" cy="325755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616B-B1CC-41D8-8DF3-F53A8F6FD074}">
  <dimension ref="A1:H16"/>
  <sheetViews>
    <sheetView tabSelected="1" workbookViewId="0">
      <selection activeCell="K25" sqref="K25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x14ac:dyDescent="0.3">
      <c r="A2" s="118"/>
      <c r="B2" s="118"/>
      <c r="C2" s="118"/>
      <c r="D2" s="118"/>
      <c r="E2" s="118"/>
      <c r="F2" s="118"/>
      <c r="G2" s="118"/>
      <c r="H2" s="11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8"/>
    </row>
    <row r="7" spans="1:8" x14ac:dyDescent="0.3">
      <c r="A7" s="2" t="s">
        <v>8</v>
      </c>
      <c r="B7" s="9"/>
      <c r="C7" s="2"/>
      <c r="D7" s="2"/>
      <c r="E7" s="2"/>
      <c r="F7" s="8"/>
    </row>
    <row r="8" spans="1:8" x14ac:dyDescent="0.3">
      <c r="A8" s="2" t="s">
        <v>9</v>
      </c>
      <c r="B8" s="9"/>
      <c r="C8" s="9"/>
      <c r="D8" s="2"/>
      <c r="E8" s="2"/>
      <c r="F8" s="8"/>
    </row>
    <row r="9" spans="1:8" x14ac:dyDescent="0.3">
      <c r="A9" s="2" t="s">
        <v>10</v>
      </c>
      <c r="B9" s="2"/>
      <c r="C9" s="2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2</v>
      </c>
      <c r="B15" s="7"/>
    </row>
    <row r="16" spans="1:8" x14ac:dyDescent="0.3">
      <c r="A16" s="3" t="s">
        <v>3</v>
      </c>
      <c r="B16" s="7"/>
    </row>
  </sheetData>
  <mergeCells count="1">
    <mergeCell ref="A1:H2"/>
  </mergeCells>
  <phoneticPr fontId="5" type="noConversion"/>
  <dataValidations count="1">
    <dataValidation type="list" allowBlank="1" showInputMessage="1" showErrorMessage="1" sqref="E6" xr:uid="{7A547F59-9141-4058-BE71-48E557A6DA1B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35BC-59C9-4C8F-8D41-3679E372681D}">
  <dimension ref="A1:H16"/>
  <sheetViews>
    <sheetView workbookViewId="0">
      <selection activeCell="B25" sqref="B25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x14ac:dyDescent="0.3">
      <c r="A2" s="118"/>
      <c r="B2" s="118"/>
      <c r="C2" s="118"/>
      <c r="D2" s="118"/>
      <c r="E2" s="118"/>
      <c r="F2" s="118"/>
      <c r="G2" s="118"/>
      <c r="H2" s="11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8"/>
    </row>
    <row r="7" spans="1:8" x14ac:dyDescent="0.3">
      <c r="A7" s="2" t="s">
        <v>8</v>
      </c>
      <c r="B7" s="10"/>
      <c r="C7" s="11"/>
      <c r="D7" s="2"/>
      <c r="E7" s="2"/>
      <c r="F7" s="8"/>
    </row>
    <row r="8" spans="1:8" x14ac:dyDescent="0.3">
      <c r="A8" s="2" t="s">
        <v>9</v>
      </c>
      <c r="B8" s="10"/>
      <c r="C8" s="10"/>
      <c r="D8" s="2"/>
      <c r="E8" s="2"/>
      <c r="F8" s="8"/>
    </row>
    <row r="9" spans="1:8" x14ac:dyDescent="0.3">
      <c r="A9" s="2" t="s">
        <v>10</v>
      </c>
      <c r="B9" s="11"/>
      <c r="C9" s="11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2</v>
      </c>
      <c r="B15" s="7"/>
    </row>
    <row r="16" spans="1:8" x14ac:dyDescent="0.3">
      <c r="A16" s="3" t="s">
        <v>3</v>
      </c>
      <c r="B16" s="7"/>
    </row>
  </sheetData>
  <mergeCells count="1">
    <mergeCell ref="A1:H2"/>
  </mergeCells>
  <dataValidations disablePrompts="1" count="1">
    <dataValidation type="list" allowBlank="1" showInputMessage="1" showErrorMessage="1" sqref="E6" xr:uid="{EB92CF11-F811-4A45-8DCE-0F1751DC20DA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1CCB-B050-412E-A6F6-93367191718C}">
  <dimension ref="A1:H16"/>
  <sheetViews>
    <sheetView workbookViewId="0">
      <selection activeCell="D13" sqref="D13"/>
    </sheetView>
  </sheetViews>
  <sheetFormatPr baseColWidth="10" defaultRowHeight="14.4" x14ac:dyDescent="0.3"/>
  <cols>
    <col min="1" max="1" width="14.6640625" bestFit="1" customWidth="1"/>
  </cols>
  <sheetData>
    <row r="1" spans="1:8" x14ac:dyDescent="0.3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x14ac:dyDescent="0.3">
      <c r="A2" s="118"/>
      <c r="B2" s="118"/>
      <c r="C2" s="118"/>
      <c r="D2" s="118"/>
      <c r="E2" s="118"/>
      <c r="F2" s="118"/>
      <c r="G2" s="118"/>
      <c r="H2" s="118"/>
    </row>
    <row r="4" spans="1:8" x14ac:dyDescent="0.3">
      <c r="A4" s="1"/>
      <c r="B4" s="1"/>
      <c r="C4" s="1"/>
      <c r="D4" s="1"/>
      <c r="E4" s="1"/>
    </row>
    <row r="5" spans="1:8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8" x14ac:dyDescent="0.3">
      <c r="A6" s="2" t="s">
        <v>7</v>
      </c>
      <c r="B6" s="2"/>
      <c r="C6" s="2"/>
      <c r="D6" s="2"/>
      <c r="E6" s="2"/>
      <c r="F6" s="8"/>
    </row>
    <row r="7" spans="1:8" x14ac:dyDescent="0.3">
      <c r="A7" s="2" t="s">
        <v>8</v>
      </c>
      <c r="B7" s="10"/>
      <c r="C7" s="11"/>
      <c r="D7" s="2"/>
      <c r="E7" s="2"/>
      <c r="F7" s="8"/>
    </row>
    <row r="8" spans="1:8" x14ac:dyDescent="0.3">
      <c r="A8" s="2" t="s">
        <v>9</v>
      </c>
      <c r="B8" s="10"/>
      <c r="C8" s="10"/>
      <c r="D8" s="2"/>
      <c r="E8" s="2"/>
      <c r="F8" s="8"/>
    </row>
    <row r="9" spans="1:8" x14ac:dyDescent="0.3">
      <c r="A9" s="2" t="s">
        <v>10</v>
      </c>
      <c r="B9" s="11"/>
      <c r="C9" s="11"/>
      <c r="D9" s="2"/>
      <c r="E9" s="2"/>
      <c r="F9" s="8"/>
    </row>
    <row r="10" spans="1:8" x14ac:dyDescent="0.3">
      <c r="A10" s="2" t="s">
        <v>11</v>
      </c>
      <c r="B10" s="2"/>
      <c r="C10" s="2"/>
      <c r="D10" s="2"/>
      <c r="E10" s="2"/>
      <c r="F10" s="8"/>
    </row>
    <row r="11" spans="1:8" x14ac:dyDescent="0.3">
      <c r="A11" s="2" t="s">
        <v>12</v>
      </c>
      <c r="B11" s="2"/>
      <c r="C11" s="2"/>
      <c r="D11" s="2"/>
      <c r="E11" s="2"/>
      <c r="F11" s="8"/>
    </row>
    <row r="12" spans="1:8" x14ac:dyDescent="0.3">
      <c r="A12" s="1"/>
      <c r="B12" s="1"/>
      <c r="C12" s="1"/>
      <c r="D12" s="1"/>
      <c r="E12" s="1"/>
    </row>
    <row r="14" spans="1:8" x14ac:dyDescent="0.3">
      <c r="A14" s="6" t="s">
        <v>13</v>
      </c>
      <c r="B14" s="6" t="s">
        <v>14</v>
      </c>
    </row>
    <row r="15" spans="1:8" x14ac:dyDescent="0.3">
      <c r="A15" s="3" t="s">
        <v>2</v>
      </c>
      <c r="B15" s="7"/>
    </row>
    <row r="16" spans="1:8" x14ac:dyDescent="0.3">
      <c r="A16" s="3" t="s">
        <v>3</v>
      </c>
      <c r="B16" s="7"/>
    </row>
  </sheetData>
  <mergeCells count="1">
    <mergeCell ref="A1:H2"/>
  </mergeCells>
  <dataValidations count="1">
    <dataValidation type="list" allowBlank="1" showInputMessage="1" showErrorMessage="1" sqref="E6" xr:uid="{07312353-3B23-41A3-AC20-FF7864F656A7}">
      <formula1>"Maximinzar,Minimizar"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4CDC-0602-4BD4-A4D0-C55C1E89E1BF}">
  <dimension ref="A1:J76"/>
  <sheetViews>
    <sheetView zoomScale="70" zoomScaleNormal="70" workbookViewId="0">
      <selection activeCell="J4" sqref="J4"/>
    </sheetView>
  </sheetViews>
  <sheetFormatPr baseColWidth="10" defaultRowHeight="14.4" x14ac:dyDescent="0.3"/>
  <cols>
    <col min="9" max="9" width="24.44140625" bestFit="1" customWidth="1"/>
  </cols>
  <sheetData>
    <row r="1" spans="1:10" x14ac:dyDescent="0.3">
      <c r="A1" s="118" t="s">
        <v>106</v>
      </c>
      <c r="B1" s="118"/>
      <c r="C1" s="118"/>
      <c r="D1" s="118"/>
      <c r="E1" s="118"/>
      <c r="F1" s="118"/>
      <c r="G1" s="118"/>
      <c r="H1" s="118"/>
    </row>
    <row r="2" spans="1:10" x14ac:dyDescent="0.3">
      <c r="A2" s="118"/>
      <c r="B2" s="118"/>
      <c r="C2" s="118"/>
      <c r="D2" s="118"/>
      <c r="E2" s="118"/>
      <c r="F2" s="118"/>
      <c r="G2" s="118"/>
      <c r="H2" s="118"/>
    </row>
    <row r="3" spans="1:10" x14ac:dyDescent="0.3">
      <c r="D3" s="98">
        <f>SUM(D5:D1048576)</f>
        <v>0.24352696107763605</v>
      </c>
      <c r="E3" s="98">
        <f t="shared" ref="E3:G3" si="0">SUM(E5:E1048576)</f>
        <v>-0.51922881527329479</v>
      </c>
      <c r="F3" s="98">
        <f t="shared" si="0"/>
        <v>0.15091690215353812</v>
      </c>
      <c r="G3" s="98">
        <f t="shared" si="0"/>
        <v>0.13360003716157864</v>
      </c>
    </row>
    <row r="4" spans="1:10" x14ac:dyDescent="0.3">
      <c r="A4" s="92" t="s">
        <v>107</v>
      </c>
      <c r="B4" s="92" t="s">
        <v>109</v>
      </c>
      <c r="C4" s="92" t="s">
        <v>108</v>
      </c>
      <c r="D4" s="92" t="s">
        <v>111</v>
      </c>
      <c r="E4" s="92" t="s">
        <v>110</v>
      </c>
      <c r="F4" s="92" t="s">
        <v>112</v>
      </c>
      <c r="G4" s="92" t="s">
        <v>113</v>
      </c>
      <c r="H4" s="92"/>
      <c r="I4" s="100" t="s">
        <v>114</v>
      </c>
    </row>
    <row r="5" spans="1:10" x14ac:dyDescent="0.3">
      <c r="A5" s="93">
        <v>44531</v>
      </c>
      <c r="B5" s="94">
        <v>51213.48</v>
      </c>
      <c r="C5" s="95">
        <v>41.06</v>
      </c>
      <c r="D5" s="96">
        <f t="shared" ref="D5:D68" si="1">B5/B6-1</f>
        <v>3.0478853378919979E-2</v>
      </c>
      <c r="E5" s="96">
        <f t="shared" ref="E5:E68" si="2">C5/C6-1</f>
        <v>3.6606917445089593E-2</v>
      </c>
      <c r="F5" s="97">
        <f>D5*E5</f>
        <v>1.1157368694631137E-3</v>
      </c>
      <c r="G5" s="97">
        <f>D5^2</f>
        <v>9.289605032937018E-4</v>
      </c>
      <c r="H5" s="95"/>
      <c r="I5" s="101" t="s">
        <v>115</v>
      </c>
    </row>
    <row r="6" spans="1:10" x14ac:dyDescent="0.3">
      <c r="A6" s="93">
        <v>44501</v>
      </c>
      <c r="B6" s="94">
        <v>49698.720000000001</v>
      </c>
      <c r="C6" s="95">
        <v>39.61</v>
      </c>
      <c r="D6" s="96">
        <f t="shared" si="1"/>
        <v>-3.1399825062794928E-2</v>
      </c>
      <c r="E6" s="96">
        <f t="shared" si="2"/>
        <v>-5.2392344497607657E-2</v>
      </c>
      <c r="F6" s="97">
        <f t="shared" ref="F6:F69" si="3">D6*E6</f>
        <v>1.6451104518545668E-3</v>
      </c>
      <c r="G6" s="97">
        <f t="shared" ref="G6:G69" si="4">D6^2</f>
        <v>9.8594901397412445E-4</v>
      </c>
      <c r="H6" s="95"/>
      <c r="I6" s="104" t="s">
        <v>116</v>
      </c>
      <c r="J6" s="104"/>
    </row>
    <row r="7" spans="1:10" x14ac:dyDescent="0.3">
      <c r="A7" s="93">
        <v>44470</v>
      </c>
      <c r="B7" s="94">
        <v>51309.84</v>
      </c>
      <c r="C7" s="95">
        <v>41.8</v>
      </c>
      <c r="D7" s="96">
        <f t="shared" si="1"/>
        <v>-1.4733714049962598E-3</v>
      </c>
      <c r="E7" s="96">
        <f t="shared" si="2"/>
        <v>-8.1722319859402592E-2</v>
      </c>
      <c r="F7" s="97">
        <f t="shared" si="3"/>
        <v>1.2040732923080175E-4</v>
      </c>
      <c r="G7" s="97">
        <f t="shared" si="4"/>
        <v>2.1708232970606528E-6</v>
      </c>
      <c r="H7" s="95"/>
    </row>
    <row r="8" spans="1:10" x14ac:dyDescent="0.3">
      <c r="A8" s="93">
        <v>44440</v>
      </c>
      <c r="B8" s="94">
        <v>51385.55</v>
      </c>
      <c r="C8" s="95">
        <v>45.52</v>
      </c>
      <c r="D8" s="96">
        <f t="shared" si="1"/>
        <v>-3.6004115206264897E-2</v>
      </c>
      <c r="E8" s="96">
        <f t="shared" si="2"/>
        <v>-0.14015867019267081</v>
      </c>
      <c r="F8" s="97">
        <f t="shared" si="3"/>
        <v>5.0462889087738057E-3</v>
      </c>
      <c r="G8" s="97">
        <f t="shared" si="4"/>
        <v>1.2962963117859952E-3</v>
      </c>
      <c r="H8" s="95"/>
      <c r="I8" s="102"/>
      <c r="J8" s="103" t="s">
        <v>116</v>
      </c>
    </row>
    <row r="9" spans="1:10" x14ac:dyDescent="0.3">
      <c r="A9" s="93">
        <v>44409</v>
      </c>
      <c r="B9" s="94">
        <v>53304.74</v>
      </c>
      <c r="C9" s="95">
        <v>52.94</v>
      </c>
      <c r="D9" s="96">
        <f t="shared" si="1"/>
        <v>4.7896608340908475E-2</v>
      </c>
      <c r="E9" s="96">
        <f t="shared" si="2"/>
        <v>-1.8175074183976347E-2</v>
      </c>
      <c r="F9" s="97">
        <f t="shared" si="3"/>
        <v>-8.7052440975687179E-4</v>
      </c>
      <c r="G9" s="97">
        <f t="shared" si="4"/>
        <v>2.2940850905623835E-3</v>
      </c>
      <c r="H9" s="95"/>
      <c r="I9" s="102"/>
      <c r="J9" s="104"/>
    </row>
    <row r="10" spans="1:10" x14ac:dyDescent="0.3">
      <c r="A10" s="93">
        <v>44378</v>
      </c>
      <c r="B10" s="94">
        <v>50868.32</v>
      </c>
      <c r="C10" s="95">
        <v>53.92</v>
      </c>
      <c r="D10" s="96">
        <f t="shared" si="1"/>
        <v>1.1504730089133552E-2</v>
      </c>
      <c r="E10" s="96">
        <f t="shared" si="2"/>
        <v>-5.4366888810943537E-2</v>
      </c>
      <c r="F10" s="97">
        <f t="shared" si="3"/>
        <v>-6.2547638155584034E-4</v>
      </c>
      <c r="G10" s="97">
        <f t="shared" si="4"/>
        <v>1.3235881442381491E-4</v>
      </c>
      <c r="H10" s="95"/>
    </row>
    <row r="11" spans="1:10" x14ac:dyDescent="0.3">
      <c r="A11" s="93">
        <v>44348</v>
      </c>
      <c r="B11" s="94">
        <v>50289.75</v>
      </c>
      <c r="C11" s="95">
        <v>57.02</v>
      </c>
      <c r="D11" s="96">
        <f t="shared" si="1"/>
        <v>-1.1716397158744174E-2</v>
      </c>
      <c r="E11" s="96">
        <f t="shared" si="2"/>
        <v>7.7882797731569031E-2</v>
      </c>
      <c r="F11" s="97">
        <f t="shared" si="3"/>
        <v>-9.1250579005720258E-4</v>
      </c>
      <c r="G11" s="97">
        <f t="shared" si="4"/>
        <v>1.3727396238142855E-4</v>
      </c>
      <c r="H11" s="95"/>
      <c r="I11" s="99"/>
    </row>
    <row r="12" spans="1:10" x14ac:dyDescent="0.3">
      <c r="A12" s="93">
        <v>44317</v>
      </c>
      <c r="B12" s="94">
        <v>50885.95</v>
      </c>
      <c r="C12" s="95">
        <v>52.9</v>
      </c>
      <c r="D12" s="96">
        <f t="shared" si="1"/>
        <v>5.9909326694677523E-2</v>
      </c>
      <c r="E12" s="96">
        <f t="shared" si="2"/>
        <v>5.252686032630316E-2</v>
      </c>
      <c r="F12" s="97">
        <f t="shared" si="3"/>
        <v>3.1468488355341916E-3</v>
      </c>
      <c r="G12" s="97">
        <f t="shared" si="4"/>
        <v>3.589127425009601E-3</v>
      </c>
      <c r="H12" s="95"/>
    </row>
    <row r="13" spans="1:10" x14ac:dyDescent="0.3">
      <c r="A13" s="93">
        <v>44287</v>
      </c>
      <c r="B13" s="94">
        <v>48009.72</v>
      </c>
      <c r="C13" s="95">
        <v>50.26</v>
      </c>
      <c r="D13" s="96">
        <f t="shared" si="1"/>
        <v>1.6159162651181225E-2</v>
      </c>
      <c r="E13" s="96">
        <f t="shared" si="2"/>
        <v>0.38152831225948303</v>
      </c>
      <c r="F13" s="97">
        <f t="shared" si="3"/>
        <v>6.1651780538316461E-3</v>
      </c>
      <c r="G13" s="97">
        <f t="shared" si="4"/>
        <v>2.6111853758733025E-4</v>
      </c>
      <c r="H13" s="95"/>
    </row>
    <row r="14" spans="1:10" x14ac:dyDescent="0.3">
      <c r="A14" s="93">
        <v>44256</v>
      </c>
      <c r="B14" s="94">
        <v>47246.26</v>
      </c>
      <c r="C14" s="95">
        <v>36.380000000000003</v>
      </c>
      <c r="D14" s="96">
        <f t="shared" si="1"/>
        <v>5.9501611354809469E-2</v>
      </c>
      <c r="E14" s="96">
        <f t="shared" si="2"/>
        <v>0.16864760681015101</v>
      </c>
      <c r="F14" s="97">
        <f t="shared" si="3"/>
        <v>1.0034804356336325E-2</v>
      </c>
      <c r="G14" s="97">
        <f t="shared" si="4"/>
        <v>3.5404417538187913E-3</v>
      </c>
      <c r="H14" s="95"/>
    </row>
    <row r="15" spans="1:10" x14ac:dyDescent="0.3">
      <c r="A15" s="93">
        <v>44228</v>
      </c>
      <c r="B15" s="94">
        <v>44592.91</v>
      </c>
      <c r="C15" s="95">
        <v>31.13</v>
      </c>
      <c r="D15" s="96">
        <f t="shared" si="1"/>
        <v>3.7388686896791201E-2</v>
      </c>
      <c r="E15" s="96">
        <f t="shared" si="2"/>
        <v>4.5175863181672327E-3</v>
      </c>
      <c r="F15" s="97">
        <f t="shared" si="3"/>
        <v>1.689066203791824E-4</v>
      </c>
      <c r="G15" s="97">
        <f t="shared" si="4"/>
        <v>1.397913907866286E-3</v>
      </c>
      <c r="H15" s="95"/>
    </row>
    <row r="16" spans="1:10" x14ac:dyDescent="0.3">
      <c r="A16" s="93">
        <v>44197</v>
      </c>
      <c r="B16" s="94">
        <v>42985.73</v>
      </c>
      <c r="C16" s="95">
        <v>30.99</v>
      </c>
      <c r="D16" s="96">
        <f t="shared" si="1"/>
        <v>-2.4534298774952834E-2</v>
      </c>
      <c r="E16" s="96">
        <f t="shared" si="2"/>
        <v>-5.3451435552840709E-2</v>
      </c>
      <c r="F16" s="97">
        <f t="shared" si="3"/>
        <v>1.3113934898035301E-3</v>
      </c>
      <c r="G16" s="97">
        <f t="shared" si="4"/>
        <v>6.0193181637865217E-4</v>
      </c>
      <c r="H16" s="95"/>
    </row>
    <row r="17" spans="1:8" x14ac:dyDescent="0.3">
      <c r="A17" s="93">
        <v>44166</v>
      </c>
      <c r="B17" s="94">
        <v>44066.879999999997</v>
      </c>
      <c r="C17" s="95">
        <v>32.74</v>
      </c>
      <c r="D17" s="96">
        <f t="shared" si="1"/>
        <v>5.476476505946648E-2</v>
      </c>
      <c r="E17" s="96">
        <f t="shared" si="2"/>
        <v>9.8704503392967879E-3</v>
      </c>
      <c r="F17" s="97">
        <f t="shared" si="3"/>
        <v>5.4055289386271976E-4</v>
      </c>
      <c r="G17" s="97">
        <f t="shared" si="4"/>
        <v>2.9991794920185607E-3</v>
      </c>
      <c r="H17" s="95"/>
    </row>
    <row r="18" spans="1:8" x14ac:dyDescent="0.3">
      <c r="A18" s="93">
        <v>44136</v>
      </c>
      <c r="B18" s="94">
        <v>41778.870000000003</v>
      </c>
      <c r="C18" s="95">
        <v>32.42</v>
      </c>
      <c r="D18" s="96">
        <f t="shared" si="1"/>
        <v>0.12952925635600443</v>
      </c>
      <c r="E18" s="96">
        <f t="shared" si="2"/>
        <v>0.20834886321282164</v>
      </c>
      <c r="F18" s="97">
        <f t="shared" si="3"/>
        <v>2.6987273314575677E-2</v>
      </c>
      <c r="G18" s="97">
        <f t="shared" si="4"/>
        <v>1.6777828252139512E-2</v>
      </c>
      <c r="H18" s="95"/>
    </row>
    <row r="19" spans="1:8" x14ac:dyDescent="0.3">
      <c r="A19" s="93">
        <v>44105</v>
      </c>
      <c r="B19" s="94">
        <v>36987.86</v>
      </c>
      <c r="C19" s="95">
        <v>26.83</v>
      </c>
      <c r="D19" s="96">
        <f t="shared" si="1"/>
        <v>-1.2569313021891682E-2</v>
      </c>
      <c r="E19" s="96">
        <f t="shared" si="2"/>
        <v>-1.7935578330893209E-2</v>
      </c>
      <c r="F19" s="97">
        <f t="shared" si="3"/>
        <v>2.2543789826965429E-4</v>
      </c>
      <c r="G19" s="97">
        <f t="shared" si="4"/>
        <v>1.5798762984229581E-4</v>
      </c>
      <c r="H19" s="95"/>
    </row>
    <row r="20" spans="1:8" x14ac:dyDescent="0.3">
      <c r="A20" s="93">
        <v>44075</v>
      </c>
      <c r="B20" s="94">
        <v>37458.69</v>
      </c>
      <c r="C20" s="95">
        <v>27.32</v>
      </c>
      <c r="D20" s="96">
        <f t="shared" si="1"/>
        <v>1.6773826142967296E-2</v>
      </c>
      <c r="E20" s="96">
        <f t="shared" si="2"/>
        <v>1.1102886750555152E-2</v>
      </c>
      <c r="F20" s="97">
        <f t="shared" si="3"/>
        <v>1.8623789203886724E-4</v>
      </c>
      <c r="G20" s="97">
        <f t="shared" si="4"/>
        <v>2.8136124347449311E-4</v>
      </c>
      <c r="H20" s="95"/>
    </row>
    <row r="21" spans="1:8" x14ac:dyDescent="0.3">
      <c r="A21" s="93">
        <v>44044</v>
      </c>
      <c r="B21" s="94">
        <v>36840.730000000003</v>
      </c>
      <c r="C21" s="95">
        <v>27.02</v>
      </c>
      <c r="D21" s="96">
        <f t="shared" si="1"/>
        <v>-4.833915366097119E-3</v>
      </c>
      <c r="E21" s="96">
        <f t="shared" si="2"/>
        <v>8.5140562248996021E-2</v>
      </c>
      <c r="F21" s="97">
        <f t="shared" si="3"/>
        <v>-4.1156227213357016E-4</v>
      </c>
      <c r="G21" s="97">
        <f t="shared" si="4"/>
        <v>2.3366737766589844E-5</v>
      </c>
      <c r="H21" s="95"/>
    </row>
    <row r="22" spans="1:8" x14ac:dyDescent="0.3">
      <c r="A22" s="93">
        <v>44013</v>
      </c>
      <c r="B22" s="94">
        <v>37019.68</v>
      </c>
      <c r="C22" s="95">
        <v>24.9</v>
      </c>
      <c r="D22" s="96">
        <f t="shared" si="1"/>
        <v>-1.8473381494483965E-2</v>
      </c>
      <c r="E22" s="96">
        <f t="shared" si="2"/>
        <v>3.1910484873601375E-2</v>
      </c>
      <c r="F22" s="97">
        <f t="shared" si="3"/>
        <v>-5.8949456074399809E-4</v>
      </c>
      <c r="G22" s="97">
        <f t="shared" si="4"/>
        <v>3.4126582384074258E-4</v>
      </c>
      <c r="H22" s="95"/>
    </row>
    <row r="23" spans="1:8" x14ac:dyDescent="0.3">
      <c r="A23" s="93">
        <v>43983</v>
      </c>
      <c r="B23" s="94">
        <v>37716.43</v>
      </c>
      <c r="C23" s="95">
        <v>24.13</v>
      </c>
      <c r="D23" s="96">
        <f t="shared" si="1"/>
        <v>4.4119035299934328E-2</v>
      </c>
      <c r="E23" s="96">
        <f t="shared" si="2"/>
        <v>-8.1461743433574485E-2</v>
      </c>
      <c r="F23" s="97">
        <f t="shared" si="3"/>
        <v>-3.594013534140066E-3</v>
      </c>
      <c r="G23" s="97">
        <f t="shared" si="4"/>
        <v>1.9464892757968513E-3</v>
      </c>
      <c r="H23" s="95"/>
    </row>
    <row r="24" spans="1:8" x14ac:dyDescent="0.3">
      <c r="A24" s="93">
        <v>43952</v>
      </c>
      <c r="B24" s="94">
        <v>36122.730000000003</v>
      </c>
      <c r="C24" s="95">
        <v>26.27</v>
      </c>
      <c r="D24" s="96">
        <f t="shared" si="1"/>
        <v>-9.5250603850659532E-3</v>
      </c>
      <c r="E24" s="96">
        <f t="shared" si="2"/>
        <v>2.5771183131589215E-2</v>
      </c>
      <c r="F24" s="97">
        <f t="shared" si="3"/>
        <v>-2.4547207552298039E-4</v>
      </c>
      <c r="G24" s="97">
        <f t="shared" si="4"/>
        <v>9.072677533915277E-5</v>
      </c>
      <c r="H24" s="95"/>
    </row>
    <row r="25" spans="1:8" x14ac:dyDescent="0.3">
      <c r="A25" s="93">
        <v>43922</v>
      </c>
      <c r="B25" s="94">
        <v>36470.11</v>
      </c>
      <c r="C25" s="95">
        <v>25.61</v>
      </c>
      <c r="D25" s="96">
        <f t="shared" si="1"/>
        <v>5.5436436264652E-2</v>
      </c>
      <c r="E25" s="96">
        <f t="shared" si="2"/>
        <v>-6.1904761904761907E-2</v>
      </c>
      <c r="F25" s="97">
        <f t="shared" si="3"/>
        <v>-3.4317793878117907E-3</v>
      </c>
      <c r="G25" s="97">
        <f t="shared" si="4"/>
        <v>3.0731984657248234E-3</v>
      </c>
      <c r="H25" s="95"/>
    </row>
    <row r="26" spans="1:8" x14ac:dyDescent="0.3">
      <c r="A26" s="93">
        <v>43891</v>
      </c>
      <c r="B26" s="94">
        <v>34554.53</v>
      </c>
      <c r="C26" s="95">
        <v>27.3</v>
      </c>
      <c r="D26" s="96">
        <f t="shared" si="1"/>
        <v>-0.16382076312949934</v>
      </c>
      <c r="E26" s="96">
        <f t="shared" si="2"/>
        <v>-0.25875644854737978</v>
      </c>
      <c r="F26" s="97">
        <f t="shared" si="3"/>
        <v>4.2389678865710788E-2</v>
      </c>
      <c r="G26" s="97">
        <f t="shared" si="4"/>
        <v>2.6837242432331529E-2</v>
      </c>
      <c r="H26" s="95"/>
    </row>
    <row r="27" spans="1:8" x14ac:dyDescent="0.3">
      <c r="A27" s="93">
        <v>43862</v>
      </c>
      <c r="B27" s="94">
        <v>41324.31</v>
      </c>
      <c r="C27" s="95">
        <v>36.83</v>
      </c>
      <c r="D27" s="96">
        <f t="shared" si="1"/>
        <v>-6.3117358157680492E-2</v>
      </c>
      <c r="E27" s="96">
        <f t="shared" si="2"/>
        <v>-0.11953143676786993</v>
      </c>
      <c r="F27" s="97">
        <f t="shared" si="3"/>
        <v>7.5445085055797848E-3</v>
      </c>
      <c r="G27" s="97">
        <f t="shared" si="4"/>
        <v>3.9838009008049159E-3</v>
      </c>
      <c r="H27" s="95"/>
    </row>
    <row r="28" spans="1:8" x14ac:dyDescent="0.3">
      <c r="A28" s="93">
        <v>43831</v>
      </c>
      <c r="B28" s="94">
        <v>44108.31</v>
      </c>
      <c r="C28" s="95">
        <v>41.83</v>
      </c>
      <c r="D28" s="96">
        <f t="shared" si="1"/>
        <v>1.3028863356898901E-2</v>
      </c>
      <c r="E28" s="96">
        <f t="shared" si="2"/>
        <v>-5.7245886860491257E-2</v>
      </c>
      <c r="F28" s="97">
        <f t="shared" si="3"/>
        <v>-7.4584883764983482E-4</v>
      </c>
      <c r="G28" s="97">
        <f t="shared" si="4"/>
        <v>1.6975128037274289E-4</v>
      </c>
      <c r="H28" s="95"/>
    </row>
    <row r="29" spans="1:8" x14ac:dyDescent="0.3">
      <c r="A29" s="93">
        <v>43800</v>
      </c>
      <c r="B29" s="94">
        <v>43541.02</v>
      </c>
      <c r="C29" s="95">
        <v>44.37</v>
      </c>
      <c r="D29" s="96">
        <f t="shared" si="1"/>
        <v>1.6834118866384973E-2</v>
      </c>
      <c r="E29" s="96">
        <f t="shared" si="2"/>
        <v>4.277320799059936E-2</v>
      </c>
      <c r="F29" s="97">
        <f t="shared" si="3"/>
        <v>7.2004926761035711E-4</v>
      </c>
      <c r="G29" s="97">
        <f t="shared" si="4"/>
        <v>2.8338755800757847E-4</v>
      </c>
      <c r="H29" s="95"/>
    </row>
    <row r="30" spans="1:8" x14ac:dyDescent="0.3">
      <c r="A30" s="93">
        <v>43770</v>
      </c>
      <c r="B30" s="94">
        <v>42820.18</v>
      </c>
      <c r="C30" s="95">
        <v>42.55</v>
      </c>
      <c r="D30" s="96">
        <f t="shared" si="1"/>
        <v>-1.1931990194123832E-2</v>
      </c>
      <c r="E30" s="96">
        <f t="shared" si="2"/>
        <v>1.647834274952853E-3</v>
      </c>
      <c r="F30" s="97">
        <f t="shared" si="3"/>
        <v>-1.9661942410278596E-5</v>
      </c>
      <c r="G30" s="97">
        <f t="shared" si="4"/>
        <v>1.4237238999266727E-4</v>
      </c>
      <c r="H30" s="95"/>
    </row>
    <row r="31" spans="1:8" x14ac:dyDescent="0.3">
      <c r="A31" s="93">
        <v>43739</v>
      </c>
      <c r="B31" s="94">
        <v>43337.279999999999</v>
      </c>
      <c r="C31" s="95">
        <v>42.48</v>
      </c>
      <c r="D31" s="96">
        <f t="shared" si="1"/>
        <v>7.5796413358639736E-3</v>
      </c>
      <c r="E31" s="96">
        <f t="shared" si="2"/>
        <v>9.9663473983950146E-2</v>
      </c>
      <c r="F31" s="97">
        <f t="shared" si="3"/>
        <v>7.5541338708455226E-4</v>
      </c>
      <c r="G31" s="97">
        <f t="shared" si="4"/>
        <v>5.7450962780337802E-5</v>
      </c>
      <c r="H31" s="95"/>
    </row>
    <row r="32" spans="1:8" x14ac:dyDescent="0.3">
      <c r="A32" s="93">
        <v>43709</v>
      </c>
      <c r="B32" s="94">
        <v>43011.27</v>
      </c>
      <c r="C32" s="95">
        <v>38.630000000000003</v>
      </c>
      <c r="D32" s="96">
        <f t="shared" si="1"/>
        <v>9.1212387823331742E-3</v>
      </c>
      <c r="E32" s="96">
        <f t="shared" si="2"/>
        <v>9.0011286681715763E-2</v>
      </c>
      <c r="F32" s="97">
        <f t="shared" si="3"/>
        <v>8.2101443892897532E-4</v>
      </c>
      <c r="G32" s="97">
        <f t="shared" si="4"/>
        <v>8.319699692433877E-5</v>
      </c>
      <c r="H32" s="95"/>
    </row>
    <row r="33" spans="1:8" x14ac:dyDescent="0.3">
      <c r="A33" s="93">
        <v>43678</v>
      </c>
      <c r="B33" s="94">
        <v>42622.5</v>
      </c>
      <c r="C33" s="95">
        <v>35.44</v>
      </c>
      <c r="D33" s="96">
        <f t="shared" si="1"/>
        <v>4.3056215278874044E-2</v>
      </c>
      <c r="E33" s="96">
        <f t="shared" si="2"/>
        <v>-2.4497660335810689E-2</v>
      </c>
      <c r="F33" s="97">
        <f t="shared" si="3"/>
        <v>-1.0547765372473988E-3</v>
      </c>
      <c r="G33" s="97">
        <f t="shared" si="4"/>
        <v>1.8538376741407466E-3</v>
      </c>
      <c r="H33" s="95"/>
    </row>
    <row r="34" spans="1:8" x14ac:dyDescent="0.3">
      <c r="A34" s="93">
        <v>43647</v>
      </c>
      <c r="B34" s="94">
        <v>40863.089999999997</v>
      </c>
      <c r="C34" s="95">
        <v>36.33</v>
      </c>
      <c r="D34" s="96">
        <f t="shared" si="1"/>
        <v>-5.3244154410086675E-2</v>
      </c>
      <c r="E34" s="96">
        <f t="shared" si="2"/>
        <v>0.11956856702619389</v>
      </c>
      <c r="F34" s="97">
        <f t="shared" si="3"/>
        <v>-6.3663272453354661E-3</v>
      </c>
      <c r="G34" s="97">
        <f t="shared" si="4"/>
        <v>2.8349399788451524E-3</v>
      </c>
      <c r="H34" s="95"/>
    </row>
    <row r="35" spans="1:8" x14ac:dyDescent="0.3">
      <c r="A35" s="93">
        <v>43617</v>
      </c>
      <c r="B35" s="94">
        <v>43161.17</v>
      </c>
      <c r="C35" s="95">
        <v>32.450000000000003</v>
      </c>
      <c r="D35" s="96">
        <f t="shared" si="1"/>
        <v>9.6378501940153072E-3</v>
      </c>
      <c r="E35" s="96">
        <f t="shared" si="2"/>
        <v>-0.11095890410958897</v>
      </c>
      <c r="F35" s="97">
        <f t="shared" si="3"/>
        <v>-1.069405295500328E-3</v>
      </c>
      <c r="G35" s="97">
        <f t="shared" si="4"/>
        <v>9.2888156362280893E-5</v>
      </c>
      <c r="H35" s="95"/>
    </row>
    <row r="36" spans="1:8" x14ac:dyDescent="0.3">
      <c r="A36" s="93">
        <v>43586</v>
      </c>
      <c r="B36" s="94">
        <v>42749.16</v>
      </c>
      <c r="C36" s="95">
        <v>36.5</v>
      </c>
      <c r="D36" s="96">
        <f t="shared" si="1"/>
        <v>-4.1441055202420141E-2</v>
      </c>
      <c r="E36" s="96">
        <f t="shared" si="2"/>
        <v>-5.3423236514522854E-2</v>
      </c>
      <c r="F36" s="97">
        <f t="shared" si="3"/>
        <v>2.2139152934902888E-3</v>
      </c>
      <c r="G36" s="97">
        <f t="shared" si="4"/>
        <v>1.7173610562900333E-3</v>
      </c>
      <c r="H36" s="95"/>
    </row>
    <row r="37" spans="1:8" x14ac:dyDescent="0.3">
      <c r="A37" s="93">
        <v>43556</v>
      </c>
      <c r="B37" s="94">
        <v>44597.32</v>
      </c>
      <c r="C37" s="95">
        <v>38.56</v>
      </c>
      <c r="D37" s="96">
        <f t="shared" si="1"/>
        <v>3.0406679284900928E-2</v>
      </c>
      <c r="E37" s="96">
        <f t="shared" si="2"/>
        <v>-0.10304722028378688</v>
      </c>
      <c r="F37" s="97">
        <f t="shared" si="3"/>
        <v>-3.1333237783696451E-3</v>
      </c>
      <c r="G37" s="97">
        <f t="shared" si="4"/>
        <v>9.2456614513482325E-4</v>
      </c>
      <c r="H37" s="95"/>
    </row>
    <row r="38" spans="1:8" x14ac:dyDescent="0.3">
      <c r="A38" s="93">
        <v>43525</v>
      </c>
      <c r="B38" s="94">
        <v>43281.279999999999</v>
      </c>
      <c r="C38" s="95">
        <v>42.99</v>
      </c>
      <c r="D38" s="96">
        <f t="shared" si="1"/>
        <v>1.0682608576864094E-2</v>
      </c>
      <c r="E38" s="96">
        <f t="shared" si="2"/>
        <v>-4.784053156146173E-2</v>
      </c>
      <c r="F38" s="97">
        <f t="shared" si="3"/>
        <v>-5.1106167278020843E-4</v>
      </c>
      <c r="G38" s="97">
        <f t="shared" si="4"/>
        <v>1.1411812600649031E-4</v>
      </c>
      <c r="H38" s="95"/>
    </row>
    <row r="39" spans="1:8" x14ac:dyDescent="0.3">
      <c r="A39" s="93">
        <v>43497</v>
      </c>
      <c r="B39" s="94">
        <v>42823.81</v>
      </c>
      <c r="C39" s="95">
        <v>45.15</v>
      </c>
      <c r="D39" s="96">
        <f t="shared" si="1"/>
        <v>-2.6464753748413838E-2</v>
      </c>
      <c r="E39" s="96">
        <f t="shared" si="2"/>
        <v>-5.563689604685218E-2</v>
      </c>
      <c r="F39" s="97">
        <f t="shared" si="3"/>
        <v>1.4724167532060423E-3</v>
      </c>
      <c r="G39" s="97">
        <f t="shared" si="4"/>
        <v>7.003831909641843E-4</v>
      </c>
      <c r="H39" s="95"/>
    </row>
    <row r="40" spans="1:8" x14ac:dyDescent="0.3">
      <c r="A40" s="93">
        <v>43466</v>
      </c>
      <c r="B40" s="94">
        <v>43987.94</v>
      </c>
      <c r="C40" s="95">
        <v>47.81</v>
      </c>
      <c r="D40" s="96">
        <f t="shared" si="1"/>
        <v>5.6379797729457781E-2</v>
      </c>
      <c r="E40" s="96">
        <f t="shared" si="2"/>
        <v>-3.1009323064450811E-2</v>
      </c>
      <c r="F40" s="97">
        <f t="shared" si="3"/>
        <v>-1.7482993621011466E-3</v>
      </c>
      <c r="G40" s="97">
        <f t="shared" si="4"/>
        <v>3.1786815920145728E-3</v>
      </c>
      <c r="H40" s="95"/>
    </row>
    <row r="41" spans="1:8" x14ac:dyDescent="0.3">
      <c r="A41" s="93">
        <v>43435</v>
      </c>
      <c r="B41" s="94">
        <v>41640.269999999997</v>
      </c>
      <c r="C41" s="95">
        <v>49.34</v>
      </c>
      <c r="D41" s="96">
        <f t="shared" si="1"/>
        <v>-2.2167226817864094E-3</v>
      </c>
      <c r="E41" s="96">
        <f t="shared" si="2"/>
        <v>-0.11338724168912839</v>
      </c>
      <c r="F41" s="97">
        <f t="shared" si="3"/>
        <v>2.5134807047748846E-4</v>
      </c>
      <c r="G41" s="97">
        <f t="shared" si="4"/>
        <v>4.9138594479463311E-6</v>
      </c>
      <c r="H41" s="95"/>
    </row>
    <row r="42" spans="1:8" x14ac:dyDescent="0.3">
      <c r="A42" s="93">
        <v>43405</v>
      </c>
      <c r="B42" s="94">
        <v>41732.78</v>
      </c>
      <c r="C42" s="95">
        <v>55.65</v>
      </c>
      <c r="D42" s="96">
        <f t="shared" si="1"/>
        <v>-5.028770519689918E-2</v>
      </c>
      <c r="E42" s="96">
        <f t="shared" si="2"/>
        <v>-4.9692622950819776E-2</v>
      </c>
      <c r="F42" s="97">
        <f t="shared" si="3"/>
        <v>2.4989279734114909E-3</v>
      </c>
      <c r="G42" s="97">
        <f t="shared" si="4"/>
        <v>2.5288532939702407E-3</v>
      </c>
      <c r="H42" s="95"/>
    </row>
    <row r="43" spans="1:8" x14ac:dyDescent="0.3">
      <c r="A43" s="93">
        <v>43374</v>
      </c>
      <c r="B43" s="94">
        <v>43942.55</v>
      </c>
      <c r="C43" s="95">
        <v>58.56</v>
      </c>
      <c r="D43" s="96">
        <f t="shared" si="1"/>
        <v>-0.112346315945973</v>
      </c>
      <c r="E43" s="96">
        <f t="shared" si="2"/>
        <v>-0.11992786293958524</v>
      </c>
      <c r="F43" s="97">
        <f t="shared" si="3"/>
        <v>1.3473453580535989E-2</v>
      </c>
      <c r="G43" s="97">
        <f t="shared" si="4"/>
        <v>1.2621694706632386E-2</v>
      </c>
      <c r="H43" s="95"/>
    </row>
    <row r="44" spans="1:8" x14ac:dyDescent="0.3">
      <c r="A44" s="93">
        <v>43344</v>
      </c>
      <c r="B44" s="94">
        <v>49504.160000000003</v>
      </c>
      <c r="C44" s="95">
        <v>66.540000000000006</v>
      </c>
      <c r="D44" s="96">
        <f t="shared" si="1"/>
        <v>-8.7834586806079251E-4</v>
      </c>
      <c r="E44" s="96">
        <f t="shared" si="2"/>
        <v>-3.4812880765883292E-2</v>
      </c>
      <c r="F44" s="97">
        <f t="shared" si="3"/>
        <v>3.0577749976006627E-5</v>
      </c>
      <c r="G44" s="97">
        <f t="shared" si="4"/>
        <v>7.7149146393946711E-7</v>
      </c>
      <c r="H44" s="95"/>
    </row>
    <row r="45" spans="1:8" x14ac:dyDescent="0.3">
      <c r="A45" s="93">
        <v>43313</v>
      </c>
      <c r="B45" s="94">
        <v>49547.68</v>
      </c>
      <c r="C45" s="95">
        <v>68.94</v>
      </c>
      <c r="D45" s="96">
        <f t="shared" si="1"/>
        <v>-3.0248696074551829E-3</v>
      </c>
      <c r="E45" s="96">
        <f t="shared" si="2"/>
        <v>-7.0764253942579902E-2</v>
      </c>
      <c r="F45" s="97">
        <f t="shared" si="3"/>
        <v>2.1405264104515053E-4</v>
      </c>
      <c r="G45" s="97">
        <f t="shared" si="4"/>
        <v>9.1498361421060723E-6</v>
      </c>
      <c r="H45" s="95"/>
    </row>
    <row r="46" spans="1:8" x14ac:dyDescent="0.3">
      <c r="A46" s="93">
        <v>43282</v>
      </c>
      <c r="B46" s="94">
        <v>49698.01</v>
      </c>
      <c r="C46" s="95">
        <v>74.19</v>
      </c>
      <c r="D46" s="96">
        <f t="shared" si="1"/>
        <v>4.2691426509340547E-2</v>
      </c>
      <c r="E46" s="96">
        <f t="shared" si="2"/>
        <v>-1.5786680817192811E-2</v>
      </c>
      <c r="F46" s="97">
        <f t="shared" si="3"/>
        <v>-6.7395592393360308E-4</v>
      </c>
      <c r="G46" s="97">
        <f t="shared" si="4"/>
        <v>1.8225578974024248E-3</v>
      </c>
      <c r="H46" s="95"/>
    </row>
    <row r="47" spans="1:8" x14ac:dyDescent="0.3">
      <c r="A47" s="93">
        <v>43252</v>
      </c>
      <c r="B47" s="94">
        <v>47663.199999999997</v>
      </c>
      <c r="C47" s="95">
        <v>75.38</v>
      </c>
      <c r="D47" s="96">
        <f t="shared" si="1"/>
        <v>6.7184923386595541E-2</v>
      </c>
      <c r="E47" s="96">
        <f t="shared" si="2"/>
        <v>0.13183183183183189</v>
      </c>
      <c r="F47" s="97">
        <f t="shared" si="3"/>
        <v>8.8571115215361727E-3</v>
      </c>
      <c r="G47" s="97">
        <f t="shared" si="4"/>
        <v>4.5138139304627123E-3</v>
      </c>
      <c r="H47" s="95"/>
    </row>
    <row r="48" spans="1:8" x14ac:dyDescent="0.3">
      <c r="A48" s="93">
        <v>43221</v>
      </c>
      <c r="B48" s="94">
        <v>44662.55</v>
      </c>
      <c r="C48" s="95">
        <v>66.599999999999994</v>
      </c>
      <c r="D48" s="96">
        <f t="shared" si="1"/>
        <v>-7.6421642179934079E-2</v>
      </c>
      <c r="E48" s="96">
        <f t="shared" si="2"/>
        <v>-7.7473182359953929E-3</v>
      </c>
      <c r="F48" s="97">
        <f t="shared" si="3"/>
        <v>5.9206278208531803E-4</v>
      </c>
      <c r="G48" s="97">
        <f t="shared" si="4"/>
        <v>5.8402673934778793E-3</v>
      </c>
      <c r="H48" s="95"/>
    </row>
    <row r="49" spans="1:8" x14ac:dyDescent="0.3">
      <c r="A49" s="93">
        <v>43191</v>
      </c>
      <c r="B49" s="94">
        <v>48358.16</v>
      </c>
      <c r="C49" s="95">
        <v>67.12</v>
      </c>
      <c r="D49" s="96">
        <f t="shared" si="1"/>
        <v>4.8418802445970188E-2</v>
      </c>
      <c r="E49" s="96">
        <f t="shared" si="2"/>
        <v>0.16064326474148372</v>
      </c>
      <c r="F49" s="97">
        <f t="shared" si="3"/>
        <v>7.7781544997935883E-3</v>
      </c>
      <c r="G49" s="97">
        <f t="shared" si="4"/>
        <v>2.3443804303018888E-3</v>
      </c>
      <c r="H49" s="95"/>
    </row>
    <row r="50" spans="1:8" x14ac:dyDescent="0.3">
      <c r="A50" s="93">
        <v>43160</v>
      </c>
      <c r="B50" s="94">
        <v>46124.85</v>
      </c>
      <c r="C50" s="95">
        <v>57.83</v>
      </c>
      <c r="D50" s="96">
        <f t="shared" si="1"/>
        <v>-2.7679959897069728E-2</v>
      </c>
      <c r="E50" s="96">
        <f t="shared" si="2"/>
        <v>-0.10354983723453737</v>
      </c>
      <c r="F50" s="97">
        <f t="shared" si="3"/>
        <v>2.8662553420000922E-3</v>
      </c>
      <c r="G50" s="97">
        <f t="shared" si="4"/>
        <v>7.661801799033884E-4</v>
      </c>
      <c r="H50" s="95"/>
    </row>
    <row r="51" spans="1:8" x14ac:dyDescent="0.3">
      <c r="A51" s="93">
        <v>43132</v>
      </c>
      <c r="B51" s="94">
        <v>47437.93</v>
      </c>
      <c r="C51" s="95">
        <v>64.510000000000005</v>
      </c>
      <c r="D51" s="96">
        <f t="shared" si="1"/>
        <v>-5.9819046907444551E-2</v>
      </c>
      <c r="E51" s="96">
        <f t="shared" si="2"/>
        <v>-0.16242534406647613</v>
      </c>
      <c r="F51" s="97">
        <f t="shared" si="3"/>
        <v>9.7161292756703568E-3</v>
      </c>
      <c r="G51" s="97">
        <f t="shared" si="4"/>
        <v>3.5783183729150513E-3</v>
      </c>
      <c r="H51" s="95"/>
    </row>
    <row r="52" spans="1:8" x14ac:dyDescent="0.3">
      <c r="A52" s="93">
        <v>43101</v>
      </c>
      <c r="B52" s="94">
        <v>50456.17</v>
      </c>
      <c r="C52" s="95">
        <v>77.02</v>
      </c>
      <c r="D52" s="96">
        <f t="shared" si="1"/>
        <v>2.232322859837077E-2</v>
      </c>
      <c r="E52" s="96">
        <f t="shared" si="2"/>
        <v>4.6751834737700504E-2</v>
      </c>
      <c r="F52" s="97">
        <f t="shared" si="3"/>
        <v>1.0436518942429399E-3</v>
      </c>
      <c r="G52" s="97">
        <f t="shared" si="4"/>
        <v>4.9832653505511859E-4</v>
      </c>
      <c r="H52" s="95"/>
    </row>
    <row r="53" spans="1:8" x14ac:dyDescent="0.3">
      <c r="A53" s="93">
        <v>43070</v>
      </c>
      <c r="B53" s="94">
        <v>49354.42</v>
      </c>
      <c r="C53" s="95">
        <v>73.58</v>
      </c>
      <c r="D53" s="96">
        <f t="shared" si="1"/>
        <v>4.8032762795896744E-2</v>
      </c>
      <c r="E53" s="96">
        <f t="shared" si="2"/>
        <v>5.1443269505572875E-2</v>
      </c>
      <c r="F53" s="97">
        <f t="shared" si="3"/>
        <v>2.4709623616065704E-3</v>
      </c>
      <c r="G53" s="97">
        <f t="shared" si="4"/>
        <v>2.3071463018068824E-3</v>
      </c>
      <c r="H53" s="95"/>
    </row>
    <row r="54" spans="1:8" x14ac:dyDescent="0.3">
      <c r="A54" s="93">
        <v>43040</v>
      </c>
      <c r="B54" s="94">
        <v>47092.44</v>
      </c>
      <c r="C54" s="95">
        <v>69.98</v>
      </c>
      <c r="D54" s="96">
        <f t="shared" si="1"/>
        <v>-3.1528499535120713E-2</v>
      </c>
      <c r="E54" s="96">
        <f t="shared" si="2"/>
        <v>-0.1662099368521387</v>
      </c>
      <c r="F54" s="97">
        <f t="shared" si="3"/>
        <v>5.2403499167750977E-3</v>
      </c>
      <c r="G54" s="97">
        <f t="shared" si="4"/>
        <v>9.94046282936107E-4</v>
      </c>
      <c r="H54" s="95"/>
    </row>
    <row r="55" spans="1:8" x14ac:dyDescent="0.3">
      <c r="A55" s="93">
        <v>43009</v>
      </c>
      <c r="B55" s="94">
        <v>48625.53</v>
      </c>
      <c r="C55" s="95">
        <v>83.93</v>
      </c>
      <c r="D55" s="96">
        <f t="shared" si="1"/>
        <v>-3.417407439628839E-2</v>
      </c>
      <c r="E55" s="96">
        <f t="shared" si="2"/>
        <v>-6.4846796657381578E-2</v>
      </c>
      <c r="F55" s="97">
        <f t="shared" si="3"/>
        <v>2.2160792533303434E-3</v>
      </c>
      <c r="G55" s="97">
        <f t="shared" si="4"/>
        <v>1.1678673608430537E-3</v>
      </c>
      <c r="H55" s="95"/>
    </row>
    <row r="56" spans="1:8" x14ac:dyDescent="0.3">
      <c r="A56" s="93">
        <v>42979</v>
      </c>
      <c r="B56" s="94">
        <v>50346.06</v>
      </c>
      <c r="C56" s="95">
        <v>89.75</v>
      </c>
      <c r="D56" s="96">
        <f t="shared" si="1"/>
        <v>-1.6879748051570775E-2</v>
      </c>
      <c r="E56" s="96">
        <f t="shared" si="2"/>
        <v>-2.9099956728688814E-2</v>
      </c>
      <c r="F56" s="97">
        <f t="shared" si="3"/>
        <v>4.9119993789187885E-4</v>
      </c>
      <c r="G56" s="97">
        <f t="shared" si="4"/>
        <v>2.849258942845074E-4</v>
      </c>
      <c r="H56" s="95"/>
    </row>
    <row r="57" spans="1:8" x14ac:dyDescent="0.3">
      <c r="A57" s="93">
        <v>42948</v>
      </c>
      <c r="B57" s="94">
        <v>51210.48</v>
      </c>
      <c r="C57" s="95">
        <v>92.44</v>
      </c>
      <c r="D57" s="96">
        <f t="shared" si="1"/>
        <v>3.8934075539673874E-3</v>
      </c>
      <c r="E57" s="96">
        <f t="shared" si="2"/>
        <v>-2.5819369796606595E-2</v>
      </c>
      <c r="F57" s="97">
        <f t="shared" si="3"/>
        <v>-1.0052532940478552E-4</v>
      </c>
      <c r="G57" s="97">
        <f t="shared" si="4"/>
        <v>1.5158622381290314E-5</v>
      </c>
      <c r="H57" s="95"/>
    </row>
    <row r="58" spans="1:8" x14ac:dyDescent="0.3">
      <c r="A58" s="93">
        <v>42917</v>
      </c>
      <c r="B58" s="94">
        <v>51011.87</v>
      </c>
      <c r="C58" s="95">
        <v>94.89</v>
      </c>
      <c r="D58" s="96">
        <f t="shared" si="1"/>
        <v>2.3153592368970077E-2</v>
      </c>
      <c r="E58" s="96">
        <f t="shared" si="2"/>
        <v>7.2809496890898773E-2</v>
      </c>
      <c r="F58" s="97">
        <f t="shared" si="3"/>
        <v>1.6858014116016644E-3</v>
      </c>
      <c r="G58" s="97">
        <f t="shared" si="4"/>
        <v>5.3608883958842937E-4</v>
      </c>
      <c r="H58" s="95"/>
    </row>
    <row r="59" spans="1:8" x14ac:dyDescent="0.3">
      <c r="A59" s="93">
        <v>42887</v>
      </c>
      <c r="B59" s="94">
        <v>49857.49</v>
      </c>
      <c r="C59" s="95">
        <v>88.45</v>
      </c>
      <c r="D59" s="96">
        <f t="shared" si="1"/>
        <v>2.191195291343595E-2</v>
      </c>
      <c r="E59" s="96">
        <f t="shared" si="2"/>
        <v>-1.9292604501607635E-2</v>
      </c>
      <c r="F59" s="97">
        <f t="shared" si="3"/>
        <v>-4.2273864141676896E-4</v>
      </c>
      <c r="G59" s="97">
        <f t="shared" si="4"/>
        <v>4.8013368048063424E-4</v>
      </c>
      <c r="H59" s="95"/>
    </row>
    <row r="60" spans="1:8" x14ac:dyDescent="0.3">
      <c r="A60" s="93">
        <v>42856</v>
      </c>
      <c r="B60" s="94">
        <v>48788.44</v>
      </c>
      <c r="C60" s="95">
        <v>90.19</v>
      </c>
      <c r="D60" s="96">
        <f t="shared" si="1"/>
        <v>-9.5996190115045232E-3</v>
      </c>
      <c r="E60" s="96">
        <f t="shared" si="2"/>
        <v>-1.2482207379831411E-2</v>
      </c>
      <c r="F60" s="97">
        <f t="shared" si="3"/>
        <v>1.1982443526897167E-4</v>
      </c>
      <c r="G60" s="97">
        <f t="shared" si="4"/>
        <v>9.215268516603908E-5</v>
      </c>
      <c r="H60" s="95"/>
    </row>
    <row r="61" spans="1:8" x14ac:dyDescent="0.3">
      <c r="A61" s="93">
        <v>42826</v>
      </c>
      <c r="B61" s="94">
        <v>49261.33</v>
      </c>
      <c r="C61" s="95">
        <v>91.33</v>
      </c>
      <c r="D61" s="96">
        <f t="shared" si="1"/>
        <v>1.4827912411550015E-2</v>
      </c>
      <c r="E61" s="96">
        <f t="shared" si="2"/>
        <v>-5.8065181518151765E-2</v>
      </c>
      <c r="F61" s="97">
        <f t="shared" si="3"/>
        <v>-8.6098542571190712E-4</v>
      </c>
      <c r="G61" s="97">
        <f t="shared" si="4"/>
        <v>2.1986698648459899E-4</v>
      </c>
      <c r="H61" s="95"/>
    </row>
    <row r="62" spans="1:8" x14ac:dyDescent="0.3">
      <c r="A62" s="93">
        <v>42795</v>
      </c>
      <c r="B62" s="94">
        <v>48541.56</v>
      </c>
      <c r="C62" s="95">
        <v>96.96</v>
      </c>
      <c r="D62" s="96">
        <f t="shared" si="1"/>
        <v>3.5955728081245031E-2</v>
      </c>
      <c r="E62" s="96">
        <f t="shared" si="2"/>
        <v>-5.2384675527756053E-2</v>
      </c>
      <c r="F62" s="97">
        <f t="shared" si="3"/>
        <v>-1.8835291489002477E-3</v>
      </c>
      <c r="G62" s="97">
        <f t="shared" si="4"/>
        <v>1.2928143818524325E-3</v>
      </c>
      <c r="H62" s="95"/>
    </row>
    <row r="63" spans="1:8" x14ac:dyDescent="0.3">
      <c r="A63" s="93">
        <v>42767</v>
      </c>
      <c r="B63" s="94">
        <v>46856.79</v>
      </c>
      <c r="C63" s="95">
        <v>102.32</v>
      </c>
      <c r="D63" s="96">
        <f t="shared" si="1"/>
        <v>-3.0695052409455137E-3</v>
      </c>
      <c r="E63" s="96">
        <f t="shared" si="2"/>
        <v>0.10009676378883969</v>
      </c>
      <c r="F63" s="97">
        <f t="shared" si="3"/>
        <v>-3.0724754105152858E-4</v>
      </c>
      <c r="G63" s="97">
        <f t="shared" si="4"/>
        <v>9.4218624241919754E-6</v>
      </c>
      <c r="H63" s="95"/>
    </row>
    <row r="64" spans="1:8" x14ac:dyDescent="0.3">
      <c r="A64" s="93">
        <v>42736</v>
      </c>
      <c r="B64" s="94">
        <v>47001.06</v>
      </c>
      <c r="C64" s="95">
        <v>93.01</v>
      </c>
      <c r="D64" s="96">
        <f t="shared" si="1"/>
        <v>2.9756216191346274E-2</v>
      </c>
      <c r="E64" s="96">
        <f t="shared" si="2"/>
        <v>7.5011558021266911E-2</v>
      </c>
      <c r="F64" s="97">
        <f t="shared" si="3"/>
        <v>2.2320601373305329E-3</v>
      </c>
      <c r="G64" s="97">
        <f t="shared" si="4"/>
        <v>8.854324020261382E-4</v>
      </c>
      <c r="H64" s="95"/>
    </row>
    <row r="65" spans="1:8" x14ac:dyDescent="0.3">
      <c r="A65" s="93">
        <v>42705</v>
      </c>
      <c r="B65" s="94">
        <v>45642.9</v>
      </c>
      <c r="C65" s="95">
        <v>86.52</v>
      </c>
      <c r="D65" s="96">
        <f t="shared" si="1"/>
        <v>7.2146766834466636E-3</v>
      </c>
      <c r="E65" s="96">
        <f t="shared" si="2"/>
        <v>1.7523227096318816E-2</v>
      </c>
      <c r="F65" s="97">
        <f t="shared" si="3"/>
        <v>1.2642441795055216E-4</v>
      </c>
      <c r="G65" s="97">
        <f t="shared" si="4"/>
        <v>5.2051559646668946E-5</v>
      </c>
      <c r="H65" s="95"/>
    </row>
    <row r="66" spans="1:8" x14ac:dyDescent="0.3">
      <c r="A66" s="93">
        <v>42675</v>
      </c>
      <c r="B66" s="94">
        <v>45315.96</v>
      </c>
      <c r="C66" s="95">
        <v>85.03</v>
      </c>
      <c r="D66" s="96">
        <f t="shared" si="1"/>
        <v>-5.6099987335781698E-2</v>
      </c>
      <c r="E66" s="96">
        <f t="shared" si="2"/>
        <v>-8.5698924731182791E-2</v>
      </c>
      <c r="F66" s="97">
        <f t="shared" si="3"/>
        <v>4.8077085921094638E-3</v>
      </c>
      <c r="G66" s="97">
        <f t="shared" si="4"/>
        <v>3.1472085790748669E-3</v>
      </c>
      <c r="H66" s="95"/>
    </row>
    <row r="67" spans="1:8" x14ac:dyDescent="0.3">
      <c r="A67" s="93">
        <v>42644</v>
      </c>
      <c r="B67" s="94">
        <v>48009.279999999999</v>
      </c>
      <c r="C67" s="95">
        <v>93</v>
      </c>
      <c r="D67" s="96">
        <f t="shared" si="1"/>
        <v>1.6159743299933416E-2</v>
      </c>
      <c r="E67" s="96">
        <f t="shared" si="2"/>
        <v>-6.6546221017765639E-2</v>
      </c>
      <c r="F67" s="97">
        <f t="shared" si="3"/>
        <v>-1.0753698492277266E-3</v>
      </c>
      <c r="G67" s="97">
        <f t="shared" si="4"/>
        <v>2.6113730351974291E-4</v>
      </c>
      <c r="H67" s="95"/>
    </row>
    <row r="68" spans="1:8" x14ac:dyDescent="0.3">
      <c r="A68" s="93">
        <v>42614</v>
      </c>
      <c r="B68" s="94">
        <v>47245.8</v>
      </c>
      <c r="C68" s="95">
        <v>99.63</v>
      </c>
      <c r="D68" s="96">
        <f t="shared" si="1"/>
        <v>-6.2160663607992994E-3</v>
      </c>
      <c r="E68" s="96">
        <f t="shared" si="2"/>
        <v>-2.9231218941829895E-2</v>
      </c>
      <c r="F68" s="97">
        <f t="shared" si="3"/>
        <v>1.8170319674946811E-4</v>
      </c>
      <c r="G68" s="97">
        <f t="shared" si="4"/>
        <v>3.8639481001860643E-5</v>
      </c>
      <c r="H68" s="95"/>
    </row>
    <row r="69" spans="1:8" x14ac:dyDescent="0.3">
      <c r="A69" s="93">
        <v>42583</v>
      </c>
      <c r="B69" s="94">
        <v>47541.32</v>
      </c>
      <c r="C69" s="95">
        <v>102.63</v>
      </c>
      <c r="D69" s="96">
        <f t="shared" ref="D69:D74" si="5">B69/B70-1</f>
        <v>1.8873496672893841E-2</v>
      </c>
      <c r="E69" s="96">
        <f t="shared" ref="E69:E74" si="6">C69/C70-1</f>
        <v>3.114638802371128E-2</v>
      </c>
      <c r="F69" s="97">
        <f t="shared" si="3"/>
        <v>5.8784125073817542E-4</v>
      </c>
      <c r="G69" s="97">
        <f t="shared" si="4"/>
        <v>3.5620887666173491E-4</v>
      </c>
      <c r="H69" s="95"/>
    </row>
    <row r="70" spans="1:8" x14ac:dyDescent="0.3">
      <c r="A70" s="93">
        <v>42552</v>
      </c>
      <c r="B70" s="94">
        <v>46660.67</v>
      </c>
      <c r="C70" s="95">
        <v>99.53</v>
      </c>
      <c r="D70" s="96">
        <f t="shared" si="5"/>
        <v>1.5101870949902896E-2</v>
      </c>
      <c r="E70" s="96">
        <f t="shared" si="6"/>
        <v>4.29634286911873E-2</v>
      </c>
      <c r="F70" s="97">
        <f t="shared" ref="F70:F76" si="7">D70*E70</f>
        <v>6.4882815565966609E-4</v>
      </c>
      <c r="G70" s="97">
        <f t="shared" ref="G70:G76" si="8">D70^2</f>
        <v>2.2806650618752098E-4</v>
      </c>
      <c r="H70" s="95"/>
    </row>
    <row r="71" spans="1:8" x14ac:dyDescent="0.3">
      <c r="A71" s="93">
        <v>42522</v>
      </c>
      <c r="B71" s="94">
        <v>45966.49</v>
      </c>
      <c r="C71" s="95">
        <v>95.43</v>
      </c>
      <c r="D71" s="96">
        <f t="shared" si="5"/>
        <v>1.115367651830379E-2</v>
      </c>
      <c r="E71" s="96">
        <f t="shared" si="6"/>
        <v>-3.0970755483346823E-2</v>
      </c>
      <c r="F71" s="97">
        <f t="shared" si="7"/>
        <v>-3.4543778818873382E-4</v>
      </c>
      <c r="G71" s="97">
        <f t="shared" si="8"/>
        <v>1.2440449987496135E-4</v>
      </c>
      <c r="H71" s="95"/>
    </row>
    <row r="72" spans="1:8" x14ac:dyDescent="0.3">
      <c r="A72" s="93">
        <v>42491</v>
      </c>
      <c r="B72" s="94">
        <v>45459.45</v>
      </c>
      <c r="C72" s="95">
        <v>98.48</v>
      </c>
      <c r="D72" s="96">
        <f t="shared" si="5"/>
        <v>-7.1054195532707087E-3</v>
      </c>
      <c r="E72" s="96">
        <f t="shared" si="6"/>
        <v>-1.7753840015958477E-2</v>
      </c>
      <c r="F72" s="97">
        <f t="shared" si="7"/>
        <v>1.2614848199503132E-4</v>
      </c>
      <c r="G72" s="97">
        <f t="shared" si="8"/>
        <v>5.0486987028001721E-5</v>
      </c>
      <c r="H72" s="95"/>
    </row>
    <row r="73" spans="1:8" x14ac:dyDescent="0.3">
      <c r="A73" s="93">
        <v>42461</v>
      </c>
      <c r="B73" s="94">
        <v>45784.77</v>
      </c>
      <c r="C73" s="95">
        <v>100.26</v>
      </c>
      <c r="D73" s="96">
        <f t="shared" si="5"/>
        <v>-2.0991223397531789E-3</v>
      </c>
      <c r="E73" s="96">
        <f t="shared" si="6"/>
        <v>5.3704676826064057E-2</v>
      </c>
      <c r="F73" s="97">
        <f t="shared" si="7"/>
        <v>-1.1273268687481591E-4</v>
      </c>
      <c r="G73" s="97">
        <f t="shared" si="8"/>
        <v>4.4063145972508598E-6</v>
      </c>
      <c r="H73" s="95"/>
    </row>
    <row r="74" spans="1:8" x14ac:dyDescent="0.3">
      <c r="A74" s="93">
        <v>42430</v>
      </c>
      <c r="B74" s="94">
        <v>45881.08</v>
      </c>
      <c r="C74" s="95">
        <v>95.15</v>
      </c>
      <c r="D74" s="96">
        <f t="shared" si="5"/>
        <v>4.9551720659280596E-2</v>
      </c>
      <c r="E74" s="96">
        <f t="shared" si="6"/>
        <v>1.8736616702355491E-2</v>
      </c>
      <c r="F74" s="97">
        <f t="shared" si="7"/>
        <v>9.2843159693513041E-4</v>
      </c>
      <c r="G74" s="97">
        <f t="shared" si="8"/>
        <v>2.4553730202953755E-3</v>
      </c>
      <c r="H74" s="95"/>
    </row>
    <row r="75" spans="1:8" x14ac:dyDescent="0.3">
      <c r="A75" s="93">
        <v>42401</v>
      </c>
      <c r="B75" s="94">
        <v>43714.93</v>
      </c>
      <c r="C75" s="95">
        <v>93.4</v>
      </c>
      <c r="D75" s="96">
        <f>B75/B76-1</f>
        <v>1.9289139293210411E-3</v>
      </c>
      <c r="E75" s="96">
        <f>C75/C76-1</f>
        <v>-2.8297960882230577E-2</v>
      </c>
      <c r="F75" s="97">
        <f t="shared" si="7"/>
        <v>-5.4584330917116495E-5</v>
      </c>
      <c r="G75" s="97">
        <f t="shared" si="8"/>
        <v>3.7207089467287383E-6</v>
      </c>
      <c r="H75" s="95"/>
    </row>
    <row r="76" spans="1:8" x14ac:dyDescent="0.3">
      <c r="A76" s="93">
        <v>42370</v>
      </c>
      <c r="B76" s="94">
        <v>43630.77</v>
      </c>
      <c r="C76" s="95">
        <v>96.12</v>
      </c>
      <c r="D76" s="96">
        <v>1.52E-2</v>
      </c>
      <c r="E76" s="96">
        <v>1.89E-2</v>
      </c>
      <c r="F76" s="97">
        <f t="shared" si="7"/>
        <v>2.8728E-4</v>
      </c>
      <c r="G76" s="97">
        <f t="shared" si="8"/>
        <v>2.3104000000000001E-4</v>
      </c>
      <c r="H76" s="95"/>
    </row>
  </sheetData>
  <mergeCells count="1">
    <mergeCell ref="A1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9937-1DD5-4EC1-A97D-73A201607898}">
  <dimension ref="A1:O115"/>
  <sheetViews>
    <sheetView zoomScale="70" zoomScaleNormal="70" workbookViewId="0">
      <selection activeCell="I10" sqref="I10"/>
    </sheetView>
  </sheetViews>
  <sheetFormatPr baseColWidth="10" defaultRowHeight="14.4" x14ac:dyDescent="0.3"/>
  <cols>
    <col min="9" max="9" width="24.44140625" bestFit="1" customWidth="1"/>
  </cols>
  <sheetData>
    <row r="1" spans="1:10" x14ac:dyDescent="0.3">
      <c r="A1" s="118" t="s">
        <v>106</v>
      </c>
      <c r="B1" s="118"/>
      <c r="C1" s="118"/>
      <c r="D1" s="118"/>
      <c r="E1" s="118"/>
      <c r="F1" s="118"/>
      <c r="G1" s="118"/>
      <c r="H1" s="118"/>
    </row>
    <row r="2" spans="1:10" x14ac:dyDescent="0.3">
      <c r="A2" s="118"/>
      <c r="B2" s="118"/>
      <c r="C2" s="118"/>
      <c r="D2" s="118"/>
      <c r="E2" s="118"/>
      <c r="F2" s="118"/>
      <c r="G2" s="118"/>
      <c r="H2" s="118"/>
    </row>
    <row r="3" spans="1:10" x14ac:dyDescent="0.3">
      <c r="D3" s="98">
        <f>SUM(D5:D1048576)</f>
        <v>0.24352696107763605</v>
      </c>
      <c r="E3" s="98">
        <f t="shared" ref="E3:G3" si="0">SUM(E5:E1048576)</f>
        <v>0.35614430268336777</v>
      </c>
      <c r="F3" s="98">
        <f t="shared" si="0"/>
        <v>4.7685352890155637E-2</v>
      </c>
      <c r="G3" s="98">
        <f t="shared" si="0"/>
        <v>0.13360003716157864</v>
      </c>
    </row>
    <row r="4" spans="1:10" x14ac:dyDescent="0.3">
      <c r="A4" s="92" t="s">
        <v>107</v>
      </c>
      <c r="B4" s="92" t="s">
        <v>109</v>
      </c>
      <c r="C4" s="92" t="s">
        <v>126</v>
      </c>
      <c r="D4" s="92" t="s">
        <v>111</v>
      </c>
      <c r="E4" s="92" t="s">
        <v>110</v>
      </c>
      <c r="F4" s="92" t="s">
        <v>112</v>
      </c>
      <c r="G4" s="92" t="s">
        <v>113</v>
      </c>
      <c r="H4" s="92"/>
      <c r="I4" s="100" t="s">
        <v>114</v>
      </c>
    </row>
    <row r="5" spans="1:10" x14ac:dyDescent="0.3">
      <c r="A5" s="93">
        <v>44531</v>
      </c>
      <c r="B5" s="94">
        <v>51213.48</v>
      </c>
      <c r="C5" s="95">
        <v>58.4</v>
      </c>
      <c r="D5" s="96">
        <f t="shared" ref="D5:E68" si="1">B5/B6-1</f>
        <v>3.0478853378919979E-2</v>
      </c>
      <c r="E5" s="96">
        <f t="shared" si="1"/>
        <v>3.8776236214870252E-2</v>
      </c>
      <c r="F5" s="97">
        <f>D5*E5</f>
        <v>1.1818552181793974E-3</v>
      </c>
      <c r="G5" s="97">
        <f>D5^2</f>
        <v>9.289605032937018E-4</v>
      </c>
      <c r="H5" s="95"/>
      <c r="I5" s="101" t="s">
        <v>115</v>
      </c>
    </row>
    <row r="6" spans="1:10" x14ac:dyDescent="0.3">
      <c r="A6" s="93">
        <v>44501</v>
      </c>
      <c r="B6" s="94">
        <v>49698.720000000001</v>
      </c>
      <c r="C6" s="95">
        <v>56.22</v>
      </c>
      <c r="D6" s="96">
        <f t="shared" si="1"/>
        <v>-3.1399825062794928E-2</v>
      </c>
      <c r="E6" s="96">
        <f t="shared" si="1"/>
        <v>-7.7453232687889728E-2</v>
      </c>
      <c r="F6" s="97">
        <f t="shared" ref="F6:F69" si="2">D6*E6</f>
        <v>2.4320179569476872E-3</v>
      </c>
      <c r="G6" s="97">
        <f t="shared" ref="G6:G69" si="3">D6^2</f>
        <v>9.8594901397412445E-4</v>
      </c>
      <c r="H6" s="95"/>
      <c r="I6" s="104" t="s">
        <v>116</v>
      </c>
      <c r="J6" s="104"/>
    </row>
    <row r="7" spans="1:10" x14ac:dyDescent="0.3">
      <c r="A7" s="93">
        <v>44470</v>
      </c>
      <c r="B7" s="94">
        <v>51309.84</v>
      </c>
      <c r="C7" s="95">
        <v>60.94</v>
      </c>
      <c r="D7" s="96">
        <f t="shared" si="1"/>
        <v>-1.4733714049962598E-3</v>
      </c>
      <c r="E7" s="96">
        <f t="shared" si="1"/>
        <v>4.9965541006202541E-2</v>
      </c>
      <c r="F7" s="97">
        <f t="shared" si="2"/>
        <v>-7.3617799353706867E-5</v>
      </c>
      <c r="G7" s="97">
        <f t="shared" si="3"/>
        <v>2.1708232970606528E-6</v>
      </c>
      <c r="H7" s="95"/>
    </row>
    <row r="8" spans="1:10" x14ac:dyDescent="0.3">
      <c r="A8" s="93">
        <v>44440</v>
      </c>
      <c r="B8" s="94">
        <v>51385.55</v>
      </c>
      <c r="C8" s="95">
        <v>58.04</v>
      </c>
      <c r="D8" s="96">
        <f t="shared" si="1"/>
        <v>-3.6004115206264897E-2</v>
      </c>
      <c r="E8" s="96">
        <f t="shared" si="1"/>
        <v>0.14207005116096028</v>
      </c>
      <c r="F8" s="97">
        <f t="shared" si="2"/>
        <v>-5.115106489359162E-3</v>
      </c>
      <c r="G8" s="97">
        <f t="shared" si="3"/>
        <v>1.2962963117859952E-3</v>
      </c>
      <c r="H8" s="95"/>
      <c r="I8" s="102"/>
      <c r="J8" s="103" t="s">
        <v>116</v>
      </c>
    </row>
    <row r="9" spans="1:10" x14ac:dyDescent="0.3">
      <c r="A9" s="93">
        <v>44409</v>
      </c>
      <c r="B9" s="94">
        <v>53304.74</v>
      </c>
      <c r="C9" s="95">
        <v>50.82</v>
      </c>
      <c r="D9" s="96">
        <f t="shared" si="1"/>
        <v>4.7896608340908475E-2</v>
      </c>
      <c r="E9" s="96">
        <f t="shared" si="1"/>
        <v>0.10767218831734948</v>
      </c>
      <c r="F9" s="97">
        <f t="shared" si="2"/>
        <v>5.1571326330446289E-3</v>
      </c>
      <c r="G9" s="97">
        <f t="shared" si="3"/>
        <v>2.2940850905623835E-3</v>
      </c>
      <c r="H9" s="95"/>
      <c r="I9" s="102"/>
      <c r="J9" s="104"/>
    </row>
    <row r="10" spans="1:10" x14ac:dyDescent="0.3">
      <c r="A10" s="93">
        <v>44378</v>
      </c>
      <c r="B10" s="94">
        <v>50868.32</v>
      </c>
      <c r="C10" s="95">
        <v>45.88</v>
      </c>
      <c r="D10" s="96">
        <f t="shared" si="1"/>
        <v>1.1504730089133552E-2</v>
      </c>
      <c r="E10" s="96">
        <f t="shared" si="1"/>
        <v>4.5340624287992792E-2</v>
      </c>
      <c r="F10" s="97">
        <f t="shared" si="2"/>
        <v>5.2163164450617027E-4</v>
      </c>
      <c r="G10" s="97">
        <f t="shared" si="3"/>
        <v>1.3235881442381491E-4</v>
      </c>
      <c r="H10" s="95"/>
    </row>
    <row r="11" spans="1:10" x14ac:dyDescent="0.3">
      <c r="A11" s="93">
        <v>44348</v>
      </c>
      <c r="B11" s="94">
        <v>50289.75</v>
      </c>
      <c r="C11" s="95">
        <v>43.89</v>
      </c>
      <c r="D11" s="96">
        <f t="shared" si="1"/>
        <v>-1.1716397158744174E-2</v>
      </c>
      <c r="E11" s="96">
        <f t="shared" si="1"/>
        <v>9.1220068415043265E-4</v>
      </c>
      <c r="F11" s="97">
        <f t="shared" si="2"/>
        <v>-1.068770550398462E-5</v>
      </c>
      <c r="G11" s="97">
        <f t="shared" si="3"/>
        <v>1.3727396238142855E-4</v>
      </c>
      <c r="H11" s="95"/>
      <c r="I11" s="99"/>
    </row>
    <row r="12" spans="1:10" x14ac:dyDescent="0.3">
      <c r="A12" s="93">
        <v>44317</v>
      </c>
      <c r="B12" s="94">
        <v>50885.95</v>
      </c>
      <c r="C12" s="95">
        <v>43.85</v>
      </c>
      <c r="D12" s="96">
        <f t="shared" si="1"/>
        <v>5.9909326694677523E-2</v>
      </c>
      <c r="E12" s="96">
        <f t="shared" si="1"/>
        <v>8.1647755303404068E-2</v>
      </c>
      <c r="F12" s="97">
        <f t="shared" si="2"/>
        <v>4.8914620463587234E-3</v>
      </c>
      <c r="G12" s="97">
        <f t="shared" si="3"/>
        <v>3.589127425009601E-3</v>
      </c>
      <c r="H12" s="95"/>
    </row>
    <row r="13" spans="1:10" x14ac:dyDescent="0.3">
      <c r="A13" s="93">
        <v>44287</v>
      </c>
      <c r="B13" s="94">
        <v>48009.72</v>
      </c>
      <c r="C13" s="95">
        <v>40.54</v>
      </c>
      <c r="D13" s="96">
        <f t="shared" si="1"/>
        <v>1.6159162651181225E-2</v>
      </c>
      <c r="E13" s="96">
        <f t="shared" si="1"/>
        <v>-5.5011655011654947E-2</v>
      </c>
      <c r="F13" s="97">
        <f t="shared" si="2"/>
        <v>-8.889422810440011E-4</v>
      </c>
      <c r="G13" s="97">
        <f t="shared" si="3"/>
        <v>2.6111853758733025E-4</v>
      </c>
      <c r="H13" s="95"/>
    </row>
    <row r="14" spans="1:10" x14ac:dyDescent="0.3">
      <c r="A14" s="93">
        <v>44256</v>
      </c>
      <c r="B14" s="94">
        <v>47246.26</v>
      </c>
      <c r="C14" s="95">
        <v>42.9</v>
      </c>
      <c r="D14" s="96">
        <f t="shared" si="1"/>
        <v>5.9501611354809469E-2</v>
      </c>
      <c r="E14" s="96">
        <f t="shared" si="1"/>
        <v>9.1603053435114656E-2</v>
      </c>
      <c r="F14" s="97">
        <f t="shared" si="2"/>
        <v>5.4505292844100372E-3</v>
      </c>
      <c r="G14" s="97">
        <f t="shared" si="3"/>
        <v>3.5404417538187913E-3</v>
      </c>
      <c r="H14" s="95"/>
    </row>
    <row r="15" spans="1:10" x14ac:dyDescent="0.3">
      <c r="A15" s="93">
        <v>44228</v>
      </c>
      <c r="B15" s="94">
        <v>44592.91</v>
      </c>
      <c r="C15" s="95">
        <v>39.299999999999997</v>
      </c>
      <c r="D15" s="96">
        <f t="shared" si="1"/>
        <v>3.7388686896791201E-2</v>
      </c>
      <c r="E15" s="96">
        <f t="shared" si="1"/>
        <v>2.024922118380057E-2</v>
      </c>
      <c r="F15" s="97">
        <f t="shared" si="2"/>
        <v>7.5709179074499118E-4</v>
      </c>
      <c r="G15" s="97">
        <f t="shared" si="3"/>
        <v>1.397913907866286E-3</v>
      </c>
      <c r="H15" s="95"/>
    </row>
    <row r="16" spans="1:10" x14ac:dyDescent="0.3">
      <c r="A16" s="93">
        <v>44197</v>
      </c>
      <c r="B16" s="94">
        <v>42985.73</v>
      </c>
      <c r="C16" s="95">
        <v>38.520000000000003</v>
      </c>
      <c r="D16" s="96">
        <f t="shared" si="1"/>
        <v>-2.4534298774952834E-2</v>
      </c>
      <c r="E16" s="96">
        <f t="shared" si="1"/>
        <v>-0.10915818686401479</v>
      </c>
      <c r="F16" s="97">
        <f t="shared" si="2"/>
        <v>2.6781195702538707E-3</v>
      </c>
      <c r="G16" s="97">
        <f t="shared" si="3"/>
        <v>6.0193181637865217E-4</v>
      </c>
      <c r="H16" s="95"/>
    </row>
    <row r="17" spans="1:8" x14ac:dyDescent="0.3">
      <c r="A17" s="93">
        <v>44166</v>
      </c>
      <c r="B17" s="94">
        <v>44066.879999999997</v>
      </c>
      <c r="C17" s="95">
        <v>43.24</v>
      </c>
      <c r="D17" s="96">
        <f t="shared" si="1"/>
        <v>5.476476505946648E-2</v>
      </c>
      <c r="E17" s="96">
        <f t="shared" si="1"/>
        <v>1.1225444340505319E-2</v>
      </c>
      <c r="F17" s="97">
        <f t="shared" si="2"/>
        <v>6.1475882199589146E-4</v>
      </c>
      <c r="G17" s="97">
        <f t="shared" si="3"/>
        <v>2.9991794920185607E-3</v>
      </c>
      <c r="H17" s="95"/>
    </row>
    <row r="18" spans="1:8" x14ac:dyDescent="0.3">
      <c r="A18" s="93">
        <v>44136</v>
      </c>
      <c r="B18" s="94">
        <v>41778.870000000003</v>
      </c>
      <c r="C18" s="95">
        <v>42.76</v>
      </c>
      <c r="D18" s="96">
        <f t="shared" si="1"/>
        <v>0.12952925635600443</v>
      </c>
      <c r="E18" s="96">
        <f t="shared" si="1"/>
        <v>4.3181263722859242E-2</v>
      </c>
      <c r="F18" s="97">
        <f t="shared" si="2"/>
        <v>5.5932369785344693E-3</v>
      </c>
      <c r="G18" s="97">
        <f t="shared" si="3"/>
        <v>1.6777828252139512E-2</v>
      </c>
      <c r="H18" s="95"/>
    </row>
    <row r="19" spans="1:8" x14ac:dyDescent="0.3">
      <c r="A19" s="93">
        <v>44105</v>
      </c>
      <c r="B19" s="94">
        <v>36987.86</v>
      </c>
      <c r="C19" s="95">
        <v>40.99</v>
      </c>
      <c r="D19" s="96">
        <f t="shared" si="1"/>
        <v>-1.2569313021891682E-2</v>
      </c>
      <c r="E19" s="96">
        <f t="shared" si="1"/>
        <v>-9.1854000483441167E-3</v>
      </c>
      <c r="F19" s="97">
        <f t="shared" si="2"/>
        <v>1.1545416843893619E-4</v>
      </c>
      <c r="G19" s="97">
        <f t="shared" si="3"/>
        <v>1.5798762984229581E-4</v>
      </c>
      <c r="H19" s="95"/>
    </row>
    <row r="20" spans="1:8" x14ac:dyDescent="0.3">
      <c r="A20" s="93">
        <v>44075</v>
      </c>
      <c r="B20" s="94">
        <v>37458.69</v>
      </c>
      <c r="C20" s="95">
        <v>41.37</v>
      </c>
      <c r="D20" s="96">
        <f t="shared" si="1"/>
        <v>1.6773826142967296E-2</v>
      </c>
      <c r="E20" s="96">
        <f t="shared" si="1"/>
        <v>2.3503216229589174E-2</v>
      </c>
      <c r="F20" s="97">
        <f t="shared" si="2"/>
        <v>3.9423886283569616E-4</v>
      </c>
      <c r="G20" s="97">
        <f t="shared" si="3"/>
        <v>2.8136124347449311E-4</v>
      </c>
      <c r="H20" s="95"/>
    </row>
    <row r="21" spans="1:8" x14ac:dyDescent="0.3">
      <c r="A21" s="93">
        <v>44044</v>
      </c>
      <c r="B21" s="94">
        <v>36840.730000000003</v>
      </c>
      <c r="C21" s="95">
        <v>40.42</v>
      </c>
      <c r="D21" s="96">
        <f t="shared" si="1"/>
        <v>-4.833915366097119E-3</v>
      </c>
      <c r="E21" s="96">
        <f t="shared" si="1"/>
        <v>8.2314791718631763E-3</v>
      </c>
      <c r="F21" s="97">
        <f t="shared" si="2"/>
        <v>-3.9790273654577795E-5</v>
      </c>
      <c r="G21" s="97">
        <f t="shared" si="3"/>
        <v>2.3366737766589844E-5</v>
      </c>
      <c r="H21" s="95"/>
    </row>
    <row r="22" spans="1:8" x14ac:dyDescent="0.3">
      <c r="A22" s="93">
        <v>44013</v>
      </c>
      <c r="B22" s="94">
        <v>37019.68</v>
      </c>
      <c r="C22" s="95">
        <v>40.090000000000003</v>
      </c>
      <c r="D22" s="96">
        <f t="shared" si="1"/>
        <v>-1.8473381494483965E-2</v>
      </c>
      <c r="E22" s="96">
        <f t="shared" si="1"/>
        <v>4.2110735638159813E-2</v>
      </c>
      <c r="F22" s="97">
        <f t="shared" si="2"/>
        <v>-7.7792768445708788E-4</v>
      </c>
      <c r="G22" s="97">
        <f t="shared" si="3"/>
        <v>3.4126582384074258E-4</v>
      </c>
      <c r="H22" s="95"/>
    </row>
    <row r="23" spans="1:8" x14ac:dyDescent="0.3">
      <c r="A23" s="93">
        <v>43983</v>
      </c>
      <c r="B23" s="94">
        <v>37716.43</v>
      </c>
      <c r="C23" s="95">
        <v>38.47</v>
      </c>
      <c r="D23" s="96">
        <f t="shared" si="1"/>
        <v>4.4119035299934328E-2</v>
      </c>
      <c r="E23" s="96">
        <f t="shared" si="1"/>
        <v>0.10960484568791462</v>
      </c>
      <c r="F23" s="97">
        <f t="shared" si="2"/>
        <v>4.8356600559489602E-3</v>
      </c>
      <c r="G23" s="97">
        <f t="shared" si="3"/>
        <v>1.9464892757968513E-3</v>
      </c>
      <c r="H23" s="95"/>
    </row>
    <row r="24" spans="1:8" x14ac:dyDescent="0.3">
      <c r="A24" s="93">
        <v>43952</v>
      </c>
      <c r="B24" s="94">
        <v>36122.730000000003</v>
      </c>
      <c r="C24" s="95">
        <v>34.67</v>
      </c>
      <c r="D24" s="96">
        <f t="shared" si="1"/>
        <v>-9.5250603850659532E-3</v>
      </c>
      <c r="E24" s="96">
        <f t="shared" si="1"/>
        <v>-2.5849957853329664E-2</v>
      </c>
      <c r="F24" s="97">
        <f t="shared" si="2"/>
        <v>2.462224095043749E-4</v>
      </c>
      <c r="G24" s="97">
        <f t="shared" si="3"/>
        <v>9.072677533915277E-5</v>
      </c>
      <c r="H24" s="95"/>
    </row>
    <row r="25" spans="1:8" x14ac:dyDescent="0.3">
      <c r="A25" s="93">
        <v>43922</v>
      </c>
      <c r="B25" s="94">
        <v>36470.11</v>
      </c>
      <c r="C25" s="95">
        <v>35.590000000000003</v>
      </c>
      <c r="D25" s="96">
        <f t="shared" si="1"/>
        <v>5.5436436264652E-2</v>
      </c>
      <c r="E25" s="96">
        <f t="shared" si="1"/>
        <v>3.2192575406032597E-2</v>
      </c>
      <c r="F25" s="97">
        <f t="shared" si="2"/>
        <v>1.7846416546915295E-3</v>
      </c>
      <c r="G25" s="97">
        <f t="shared" si="3"/>
        <v>3.0731984657248234E-3</v>
      </c>
      <c r="H25" s="95"/>
    </row>
    <row r="26" spans="1:8" x14ac:dyDescent="0.3">
      <c r="A26" s="93">
        <v>43891</v>
      </c>
      <c r="B26" s="94">
        <v>34554.53</v>
      </c>
      <c r="C26" s="95">
        <v>34.479999999999997</v>
      </c>
      <c r="D26" s="96">
        <f t="shared" si="1"/>
        <v>-0.16382076312949934</v>
      </c>
      <c r="E26" s="96">
        <f t="shared" si="1"/>
        <v>0.16133378241832252</v>
      </c>
      <c r="F26" s="97">
        <f t="shared" si="2"/>
        <v>-2.6429823354338199E-2</v>
      </c>
      <c r="G26" s="97">
        <f t="shared" si="3"/>
        <v>2.6837242432331529E-2</v>
      </c>
      <c r="H26" s="95"/>
    </row>
    <row r="27" spans="1:8" x14ac:dyDescent="0.3">
      <c r="A27" s="93">
        <v>43862</v>
      </c>
      <c r="B27" s="94">
        <v>41324.31</v>
      </c>
      <c r="C27" s="95">
        <v>29.69</v>
      </c>
      <c r="D27" s="96">
        <f t="shared" si="1"/>
        <v>-6.3117358157680492E-2</v>
      </c>
      <c r="E27" s="96">
        <f t="shared" si="1"/>
        <v>-0.12185743862762499</v>
      </c>
      <c r="F27" s="97">
        <f t="shared" si="2"/>
        <v>7.691319598037376E-3</v>
      </c>
      <c r="G27" s="97">
        <f t="shared" si="3"/>
        <v>3.9838009008049159E-3</v>
      </c>
      <c r="H27" s="95"/>
    </row>
    <row r="28" spans="1:8" x14ac:dyDescent="0.3">
      <c r="A28" s="93">
        <v>43831</v>
      </c>
      <c r="B28" s="94">
        <v>44108.31</v>
      </c>
      <c r="C28" s="95">
        <v>33.81</v>
      </c>
      <c r="D28" s="96">
        <f t="shared" si="1"/>
        <v>1.3028863356898901E-2</v>
      </c>
      <c r="E28" s="96">
        <f t="shared" si="1"/>
        <v>-1.8007551553877343E-2</v>
      </c>
      <c r="F28" s="97">
        <f t="shared" si="2"/>
        <v>-2.3461792858778038E-4</v>
      </c>
      <c r="G28" s="97">
        <f t="shared" si="3"/>
        <v>1.6975128037274289E-4</v>
      </c>
      <c r="H28" s="95"/>
    </row>
    <row r="29" spans="1:8" x14ac:dyDescent="0.3">
      <c r="A29" s="93">
        <v>43800</v>
      </c>
      <c r="B29" s="94">
        <v>43541.02</v>
      </c>
      <c r="C29" s="95">
        <v>34.43</v>
      </c>
      <c r="D29" s="96">
        <f t="shared" si="1"/>
        <v>1.6834118866384973E-2</v>
      </c>
      <c r="E29" s="96">
        <f t="shared" si="1"/>
        <v>1.8639053254438043E-2</v>
      </c>
      <c r="F29" s="97">
        <f t="shared" si="2"/>
        <v>3.1377203804208969E-4</v>
      </c>
      <c r="G29" s="97">
        <f t="shared" si="3"/>
        <v>2.8338755800757847E-4</v>
      </c>
      <c r="H29" s="95"/>
    </row>
    <row r="30" spans="1:8" x14ac:dyDescent="0.3">
      <c r="A30" s="93">
        <v>43770</v>
      </c>
      <c r="B30" s="94">
        <v>42820.18</v>
      </c>
      <c r="C30" s="95">
        <v>33.799999999999997</v>
      </c>
      <c r="D30" s="96">
        <f t="shared" si="1"/>
        <v>-1.1931990194123832E-2</v>
      </c>
      <c r="E30" s="96">
        <f t="shared" si="1"/>
        <v>-5.4280917739227941E-2</v>
      </c>
      <c r="F30" s="97">
        <f t="shared" si="2"/>
        <v>6.4767937819251015E-4</v>
      </c>
      <c r="G30" s="97">
        <f t="shared" si="3"/>
        <v>1.4237238999266727E-4</v>
      </c>
      <c r="H30" s="95"/>
    </row>
    <row r="31" spans="1:8" x14ac:dyDescent="0.3">
      <c r="A31" s="93">
        <v>43739</v>
      </c>
      <c r="B31" s="94">
        <v>43337.279999999999</v>
      </c>
      <c r="C31" s="95">
        <v>35.74</v>
      </c>
      <c r="D31" s="96">
        <f t="shared" si="1"/>
        <v>7.5796413358639736E-3</v>
      </c>
      <c r="E31" s="96">
        <f t="shared" si="1"/>
        <v>-6.9463739927757562E-3</v>
      </c>
      <c r="F31" s="97">
        <f t="shared" si="2"/>
        <v>-5.26510234500136E-5</v>
      </c>
      <c r="G31" s="97">
        <f t="shared" si="3"/>
        <v>5.7450962780337802E-5</v>
      </c>
      <c r="H31" s="95"/>
    </row>
    <row r="32" spans="1:8" x14ac:dyDescent="0.3">
      <c r="A32" s="93">
        <v>43709</v>
      </c>
      <c r="B32" s="94">
        <v>43011.27</v>
      </c>
      <c r="C32" s="95">
        <v>35.99</v>
      </c>
      <c r="D32" s="96">
        <f t="shared" si="1"/>
        <v>9.1212387823331742E-3</v>
      </c>
      <c r="E32" s="96">
        <f t="shared" si="1"/>
        <v>2.623324779013414E-2</v>
      </c>
      <c r="F32" s="97">
        <f t="shared" si="2"/>
        <v>2.3927971712992755E-4</v>
      </c>
      <c r="G32" s="97">
        <f t="shared" si="3"/>
        <v>8.319699692433877E-5</v>
      </c>
      <c r="H32" s="95"/>
    </row>
    <row r="33" spans="1:15" x14ac:dyDescent="0.3">
      <c r="A33" s="93">
        <v>43678</v>
      </c>
      <c r="B33" s="94">
        <v>42622.5</v>
      </c>
      <c r="C33" s="95">
        <v>35.07</v>
      </c>
      <c r="D33" s="96">
        <f t="shared" si="1"/>
        <v>4.3056215278874044E-2</v>
      </c>
      <c r="E33" s="96">
        <f t="shared" si="1"/>
        <v>-3.9178082191780761E-2</v>
      </c>
      <c r="F33" s="97">
        <f t="shared" si="2"/>
        <v>-1.6868599410627338E-3</v>
      </c>
      <c r="G33" s="97">
        <f t="shared" si="3"/>
        <v>1.8538376741407466E-3</v>
      </c>
      <c r="H33" s="95"/>
    </row>
    <row r="34" spans="1:15" x14ac:dyDescent="0.3">
      <c r="A34" s="93">
        <v>43647</v>
      </c>
      <c r="B34" s="94">
        <v>40863.089999999997</v>
      </c>
      <c r="C34" s="95">
        <v>36.5</v>
      </c>
      <c r="D34" s="96">
        <f t="shared" si="1"/>
        <v>-5.3244154410086675E-2</v>
      </c>
      <c r="E34" s="96">
        <f t="shared" si="1"/>
        <v>-8.8183862103422439E-2</v>
      </c>
      <c r="F34" s="97">
        <f t="shared" si="2"/>
        <v>4.6952751703124148E-3</v>
      </c>
      <c r="G34" s="97">
        <f t="shared" si="3"/>
        <v>2.8349399788451524E-3</v>
      </c>
      <c r="H34" s="95"/>
    </row>
    <row r="35" spans="1:15" x14ac:dyDescent="0.3">
      <c r="A35" s="93">
        <v>43617</v>
      </c>
      <c r="B35" s="94">
        <v>43161.17</v>
      </c>
      <c r="C35" s="95">
        <v>40.03</v>
      </c>
      <c r="D35" s="96">
        <f t="shared" si="1"/>
        <v>9.6378501940153072E-3</v>
      </c>
      <c r="E35" s="96">
        <f t="shared" si="1"/>
        <v>1.2136536030341372E-2</v>
      </c>
      <c r="F35" s="97">
        <f t="shared" si="2"/>
        <v>1.1697011613469935E-4</v>
      </c>
      <c r="G35" s="97">
        <f t="shared" si="3"/>
        <v>9.2888156362280893E-5</v>
      </c>
      <c r="H35" s="95"/>
    </row>
    <row r="36" spans="1:15" x14ac:dyDescent="0.3">
      <c r="A36" s="93">
        <v>43586</v>
      </c>
      <c r="B36" s="94">
        <v>42749.16</v>
      </c>
      <c r="C36" s="95">
        <v>39.549999999999997</v>
      </c>
      <c r="D36" s="96">
        <f t="shared" si="1"/>
        <v>-4.1441055202420141E-2</v>
      </c>
      <c r="E36" s="96">
        <f t="shared" si="1"/>
        <v>-6.3240170535291407E-2</v>
      </c>
      <c r="F36" s="97">
        <f t="shared" si="2"/>
        <v>2.6207393981634748E-3</v>
      </c>
      <c r="G36" s="97">
        <f t="shared" si="3"/>
        <v>1.7173610562900333E-3</v>
      </c>
      <c r="H36" s="95"/>
    </row>
    <row r="37" spans="1:15" x14ac:dyDescent="0.3">
      <c r="A37" s="93">
        <v>43556</v>
      </c>
      <c r="B37" s="94">
        <v>44597.32</v>
      </c>
      <c r="C37" s="95">
        <v>42.22</v>
      </c>
      <c r="D37" s="96">
        <f t="shared" si="1"/>
        <v>3.0406679284900928E-2</v>
      </c>
      <c r="E37" s="96">
        <f t="shared" si="1"/>
        <v>4.0413997042878291E-2</v>
      </c>
      <c r="F37" s="97">
        <f t="shared" si="2"/>
        <v>1.2288554467037348E-3</v>
      </c>
      <c r="G37" s="97">
        <f t="shared" si="3"/>
        <v>9.2456614513482325E-4</v>
      </c>
      <c r="H37" s="95"/>
    </row>
    <row r="38" spans="1:15" x14ac:dyDescent="0.3">
      <c r="A38" s="93">
        <v>43525</v>
      </c>
      <c r="B38" s="94">
        <v>43281.279999999999</v>
      </c>
      <c r="C38" s="95">
        <v>40.58</v>
      </c>
      <c r="D38" s="96">
        <f t="shared" si="1"/>
        <v>1.0682608576864094E-2</v>
      </c>
      <c r="E38" s="96">
        <f t="shared" si="1"/>
        <v>6.1470049699189122E-2</v>
      </c>
      <c r="F38" s="97">
        <f t="shared" si="2"/>
        <v>6.5666048013681983E-4</v>
      </c>
      <c r="G38" s="97">
        <f t="shared" si="3"/>
        <v>1.1411812600649031E-4</v>
      </c>
      <c r="H38" s="95"/>
    </row>
    <row r="39" spans="1:15" x14ac:dyDescent="0.3">
      <c r="A39" s="93">
        <v>43497</v>
      </c>
      <c r="B39" s="94">
        <v>42823.81</v>
      </c>
      <c r="C39" s="95">
        <v>38.229999999999997</v>
      </c>
      <c r="D39" s="96">
        <f t="shared" si="1"/>
        <v>-2.6464753748413838E-2</v>
      </c>
      <c r="E39" s="96">
        <f t="shared" si="1"/>
        <v>1.110817244115303E-2</v>
      </c>
      <c r="F39" s="97">
        <f t="shared" si="2"/>
        <v>-2.9397504825003193E-4</v>
      </c>
      <c r="G39" s="97">
        <f t="shared" si="3"/>
        <v>7.003831909641843E-4</v>
      </c>
      <c r="H39" s="95"/>
    </row>
    <row r="40" spans="1:15" x14ac:dyDescent="0.3">
      <c r="A40" s="93">
        <v>43466</v>
      </c>
      <c r="B40" s="94">
        <v>43987.94</v>
      </c>
      <c r="C40" s="95">
        <v>37.81</v>
      </c>
      <c r="D40" s="96">
        <f t="shared" si="1"/>
        <v>5.6379797729457781E-2</v>
      </c>
      <c r="E40" s="96">
        <f t="shared" si="1"/>
        <v>-3.4227330779054821E-2</v>
      </c>
      <c r="F40" s="97">
        <f t="shared" si="2"/>
        <v>-1.9297299861423555E-3</v>
      </c>
      <c r="G40" s="97">
        <f t="shared" si="3"/>
        <v>3.1786815920145728E-3</v>
      </c>
      <c r="H40" s="95"/>
    </row>
    <row r="41" spans="1:15" x14ac:dyDescent="0.3">
      <c r="A41" s="93">
        <v>43435</v>
      </c>
      <c r="B41" s="94">
        <v>41640.269999999997</v>
      </c>
      <c r="C41" s="95">
        <v>39.15</v>
      </c>
      <c r="D41" s="96">
        <f t="shared" si="1"/>
        <v>-2.2167226817864094E-3</v>
      </c>
      <c r="E41" s="96">
        <f t="shared" si="1"/>
        <v>3.8461538461538325E-3</v>
      </c>
      <c r="F41" s="97">
        <f t="shared" si="2"/>
        <v>-8.5258564684092372E-6</v>
      </c>
      <c r="G41" s="97">
        <f t="shared" si="3"/>
        <v>4.9138594479463311E-6</v>
      </c>
      <c r="H41" s="95"/>
    </row>
    <row r="42" spans="1:15" x14ac:dyDescent="0.3">
      <c r="A42" s="93">
        <v>43405</v>
      </c>
      <c r="B42" s="94">
        <v>41732.78</v>
      </c>
      <c r="C42" s="95">
        <v>39</v>
      </c>
      <c r="D42" s="96">
        <f t="shared" si="1"/>
        <v>-5.028770519689918E-2</v>
      </c>
      <c r="E42" s="96">
        <f t="shared" si="1"/>
        <v>2.4967148488830526E-2</v>
      </c>
      <c r="F42" s="97">
        <f t="shared" si="2"/>
        <v>-1.2555406028135164E-3</v>
      </c>
      <c r="G42" s="97">
        <f t="shared" si="3"/>
        <v>2.5288532939702407E-3</v>
      </c>
      <c r="H42" s="95"/>
    </row>
    <row r="43" spans="1:15" x14ac:dyDescent="0.3">
      <c r="A43" s="93">
        <v>43374</v>
      </c>
      <c r="B43" s="94">
        <v>43942.55</v>
      </c>
      <c r="C43" s="95">
        <v>38.049999999999997</v>
      </c>
      <c r="D43" s="96">
        <f t="shared" si="1"/>
        <v>-0.112346315945973</v>
      </c>
      <c r="E43" s="96">
        <f t="shared" si="1"/>
        <v>-4.6604860937108472E-2</v>
      </c>
      <c r="F43" s="97">
        <f t="shared" si="2"/>
        <v>5.235884431458524E-3</v>
      </c>
      <c r="G43" s="97">
        <f t="shared" si="3"/>
        <v>1.2621694706632386E-2</v>
      </c>
      <c r="H43" s="95"/>
    </row>
    <row r="44" spans="1:15" x14ac:dyDescent="0.3">
      <c r="A44" s="93">
        <v>43344</v>
      </c>
      <c r="B44" s="94">
        <v>49504.160000000003</v>
      </c>
      <c r="C44" s="95">
        <v>39.909999999999997</v>
      </c>
      <c r="D44" s="96">
        <f t="shared" si="1"/>
        <v>-8.7834586806079251E-4</v>
      </c>
      <c r="E44" s="96">
        <f t="shared" si="1"/>
        <v>4.0251572327043572E-3</v>
      </c>
      <c r="F44" s="97">
        <f t="shared" si="2"/>
        <v>-3.5354802236408861E-6</v>
      </c>
      <c r="G44" s="97">
        <f t="shared" si="3"/>
        <v>7.7149146393946711E-7</v>
      </c>
      <c r="H44" s="95"/>
      <c r="I44" s="93"/>
      <c r="J44" s="95"/>
      <c r="K44" s="95"/>
      <c r="L44" s="95"/>
      <c r="M44" s="95"/>
      <c r="N44" s="95"/>
      <c r="O44" s="96"/>
    </row>
    <row r="45" spans="1:15" x14ac:dyDescent="0.3">
      <c r="A45" s="93">
        <v>43313</v>
      </c>
      <c r="B45" s="94">
        <v>49547.68</v>
      </c>
      <c r="C45" s="95">
        <v>39.75</v>
      </c>
      <c r="D45" s="96">
        <f t="shared" si="1"/>
        <v>-3.0248696074551829E-3</v>
      </c>
      <c r="E45" s="96">
        <f t="shared" si="1"/>
        <v>2.2692889561271024E-3</v>
      </c>
      <c r="F45" s="97">
        <f t="shared" si="2"/>
        <v>-6.8643031939225693E-6</v>
      </c>
      <c r="G45" s="97">
        <f t="shared" si="3"/>
        <v>9.1498361421060723E-6</v>
      </c>
      <c r="H45" s="95"/>
      <c r="I45" s="93"/>
      <c r="J45" s="95"/>
      <c r="K45" s="95"/>
      <c r="L45" s="95"/>
      <c r="M45" s="95"/>
      <c r="N45" s="95"/>
      <c r="O45" s="96"/>
    </row>
    <row r="46" spans="1:15" x14ac:dyDescent="0.3">
      <c r="A46" s="93">
        <v>43282</v>
      </c>
      <c r="B46" s="94">
        <v>49698.01</v>
      </c>
      <c r="C46" s="95">
        <v>39.659999999999997</v>
      </c>
      <c r="D46" s="96">
        <f t="shared" si="1"/>
        <v>4.2691426509340547E-2</v>
      </c>
      <c r="E46" s="96">
        <f t="shared" si="1"/>
        <v>2.5071077797880648E-2</v>
      </c>
      <c r="F46" s="97">
        <f t="shared" si="2"/>
        <v>1.070320075318181E-3</v>
      </c>
      <c r="G46" s="97">
        <f t="shared" si="3"/>
        <v>1.8225578974024248E-3</v>
      </c>
      <c r="H46" s="95"/>
      <c r="I46" s="93"/>
      <c r="J46" s="95"/>
      <c r="K46" s="95"/>
      <c r="L46" s="95"/>
      <c r="M46" s="95"/>
      <c r="N46" s="95"/>
      <c r="O46" s="96"/>
    </row>
    <row r="47" spans="1:15" x14ac:dyDescent="0.3">
      <c r="A47" s="93">
        <v>43252</v>
      </c>
      <c r="B47" s="94">
        <v>47663.199999999997</v>
      </c>
      <c r="C47" s="95">
        <v>38.69</v>
      </c>
      <c r="D47" s="96">
        <f t="shared" si="1"/>
        <v>6.7184923386595541E-2</v>
      </c>
      <c r="E47" s="96">
        <f t="shared" si="1"/>
        <v>1.655281135049913E-2</v>
      </c>
      <c r="F47" s="97">
        <f t="shared" si="2"/>
        <v>1.1120993624160532E-3</v>
      </c>
      <c r="G47" s="97">
        <f t="shared" si="3"/>
        <v>4.5138139304627123E-3</v>
      </c>
      <c r="H47" s="95"/>
      <c r="I47" s="93"/>
      <c r="J47" s="95"/>
      <c r="K47" s="95"/>
      <c r="L47" s="95"/>
      <c r="M47" s="95"/>
      <c r="N47" s="95"/>
      <c r="O47" s="96"/>
    </row>
    <row r="48" spans="1:15" x14ac:dyDescent="0.3">
      <c r="A48" s="93">
        <v>43221</v>
      </c>
      <c r="B48" s="94">
        <v>44662.55</v>
      </c>
      <c r="C48" s="95">
        <v>38.06</v>
      </c>
      <c r="D48" s="96">
        <f t="shared" si="1"/>
        <v>-7.6421642179934079E-2</v>
      </c>
      <c r="E48" s="96">
        <f t="shared" si="1"/>
        <v>-0.12566046404778308</v>
      </c>
      <c r="F48" s="97">
        <f t="shared" si="2"/>
        <v>9.6031790196241494E-3</v>
      </c>
      <c r="G48" s="97">
        <f t="shared" si="3"/>
        <v>5.8402673934778793E-3</v>
      </c>
      <c r="H48" s="95"/>
      <c r="I48" s="93"/>
      <c r="J48" s="95"/>
      <c r="K48" s="95"/>
      <c r="L48" s="95"/>
      <c r="M48" s="95"/>
      <c r="N48" s="95"/>
      <c r="O48" s="96"/>
    </row>
    <row r="49" spans="1:15" x14ac:dyDescent="0.3">
      <c r="A49" s="93">
        <v>43191</v>
      </c>
      <c r="B49" s="94">
        <v>48358.16</v>
      </c>
      <c r="C49" s="95">
        <v>43.53</v>
      </c>
      <c r="D49" s="96">
        <f t="shared" si="1"/>
        <v>4.8418802445970188E-2</v>
      </c>
      <c r="E49" s="96">
        <f t="shared" si="1"/>
        <v>9.4268476621417685E-2</v>
      </c>
      <c r="F49" s="97">
        <f t="shared" si="2"/>
        <v>4.5643667464149822E-3</v>
      </c>
      <c r="G49" s="97">
        <f t="shared" si="3"/>
        <v>2.3443804303018888E-3</v>
      </c>
      <c r="H49" s="95"/>
      <c r="I49" s="93"/>
      <c r="J49" s="95"/>
      <c r="K49" s="95"/>
      <c r="L49" s="95"/>
      <c r="M49" s="95"/>
      <c r="N49" s="95"/>
      <c r="O49" s="96"/>
    </row>
    <row r="50" spans="1:15" x14ac:dyDescent="0.3">
      <c r="A50" s="93">
        <v>43160</v>
      </c>
      <c r="B50" s="94">
        <v>46124.85</v>
      </c>
      <c r="C50" s="95">
        <v>39.78</v>
      </c>
      <c r="D50" s="96">
        <f t="shared" si="1"/>
        <v>-2.7679959897069728E-2</v>
      </c>
      <c r="E50" s="96">
        <f t="shared" si="1"/>
        <v>-9.8163681704828809E-2</v>
      </c>
      <c r="F50" s="97">
        <f t="shared" si="2"/>
        <v>2.7171667729383787E-3</v>
      </c>
      <c r="G50" s="97">
        <f t="shared" si="3"/>
        <v>7.661801799033884E-4</v>
      </c>
      <c r="H50" s="95"/>
      <c r="I50" s="93"/>
      <c r="J50" s="95"/>
      <c r="K50" s="95"/>
      <c r="L50" s="95"/>
      <c r="M50" s="95"/>
      <c r="N50" s="95"/>
      <c r="O50" s="96"/>
    </row>
    <row r="51" spans="1:15" x14ac:dyDescent="0.3">
      <c r="A51" s="93">
        <v>43132</v>
      </c>
      <c r="B51" s="94">
        <v>47437.93</v>
      </c>
      <c r="C51" s="95">
        <v>44.11</v>
      </c>
      <c r="D51" s="96">
        <f t="shared" si="1"/>
        <v>-5.9819046907444551E-2</v>
      </c>
      <c r="E51" s="96">
        <f t="shared" si="1"/>
        <v>-2.8414096916299592E-2</v>
      </c>
      <c r="F51" s="97">
        <f t="shared" si="2"/>
        <v>1.6997041962688009E-3</v>
      </c>
      <c r="G51" s="97">
        <f t="shared" si="3"/>
        <v>3.5783183729150513E-3</v>
      </c>
      <c r="H51" s="95"/>
      <c r="I51" s="93"/>
      <c r="J51" s="95"/>
      <c r="K51" s="95"/>
      <c r="L51" s="95"/>
      <c r="M51" s="95"/>
      <c r="N51" s="95"/>
      <c r="O51" s="96"/>
    </row>
    <row r="52" spans="1:15" x14ac:dyDescent="0.3">
      <c r="A52" s="93">
        <v>43101</v>
      </c>
      <c r="B52" s="94">
        <v>50456.17</v>
      </c>
      <c r="C52" s="95">
        <v>45.4</v>
      </c>
      <c r="D52" s="96">
        <f t="shared" si="1"/>
        <v>2.232322859837077E-2</v>
      </c>
      <c r="E52" s="96">
        <f t="shared" si="1"/>
        <v>4.3438290048264827E-2</v>
      </c>
      <c r="F52" s="97">
        <f t="shared" si="2"/>
        <v>9.6968287866974984E-4</v>
      </c>
      <c r="G52" s="97">
        <f t="shared" si="3"/>
        <v>4.9832653505511859E-4</v>
      </c>
      <c r="H52" s="95"/>
      <c r="I52" s="93"/>
      <c r="J52" s="95"/>
      <c r="K52" s="95"/>
      <c r="L52" s="95"/>
      <c r="M52" s="95"/>
      <c r="N52" s="95"/>
      <c r="O52" s="96"/>
    </row>
    <row r="53" spans="1:15" x14ac:dyDescent="0.3">
      <c r="A53" s="93">
        <v>43070</v>
      </c>
      <c r="B53" s="94">
        <v>49354.42</v>
      </c>
      <c r="C53" s="95">
        <v>43.51</v>
      </c>
      <c r="D53" s="96">
        <f t="shared" si="1"/>
        <v>4.8032762795896744E-2</v>
      </c>
      <c r="E53" s="96">
        <f t="shared" si="1"/>
        <v>1.3808975834290749E-3</v>
      </c>
      <c r="F53" s="97">
        <f t="shared" si="2"/>
        <v>6.6328326070275794E-5</v>
      </c>
      <c r="G53" s="97">
        <f t="shared" si="3"/>
        <v>2.3071463018068824E-3</v>
      </c>
      <c r="H53" s="95"/>
      <c r="I53" s="93"/>
      <c r="J53" s="95"/>
      <c r="K53" s="95"/>
      <c r="L53" s="95"/>
      <c r="M53" s="95"/>
      <c r="N53" s="95"/>
      <c r="O53" s="96"/>
    </row>
    <row r="54" spans="1:15" x14ac:dyDescent="0.3">
      <c r="A54" s="93">
        <v>43040</v>
      </c>
      <c r="B54" s="94">
        <v>47092.44</v>
      </c>
      <c r="C54" s="95">
        <v>43.45</v>
      </c>
      <c r="D54" s="96">
        <f t="shared" si="1"/>
        <v>-3.1528499535120713E-2</v>
      </c>
      <c r="E54" s="96">
        <f t="shared" si="1"/>
        <v>-1.9629963898916913E-2</v>
      </c>
      <c r="F54" s="97">
        <f t="shared" si="2"/>
        <v>6.1890330766143828E-4</v>
      </c>
      <c r="G54" s="97">
        <f t="shared" si="3"/>
        <v>9.94046282936107E-4</v>
      </c>
      <c r="H54" s="95"/>
      <c r="I54" s="93"/>
      <c r="J54" s="95"/>
      <c r="K54" s="95"/>
      <c r="L54" s="95"/>
      <c r="M54" s="95"/>
      <c r="N54" s="95"/>
      <c r="O54" s="96"/>
    </row>
    <row r="55" spans="1:15" x14ac:dyDescent="0.3">
      <c r="A55" s="93">
        <v>43009</v>
      </c>
      <c r="B55" s="94">
        <v>48625.53</v>
      </c>
      <c r="C55" s="95">
        <v>44.32</v>
      </c>
      <c r="D55" s="96">
        <f t="shared" si="1"/>
        <v>-3.417407439628839E-2</v>
      </c>
      <c r="E55" s="96">
        <f t="shared" si="1"/>
        <v>7.9599727086649974E-3</v>
      </c>
      <c r="F55" s="97">
        <f t="shared" si="2"/>
        <v>-2.7202469953834283E-4</v>
      </c>
      <c r="G55" s="97">
        <f t="shared" si="3"/>
        <v>1.1678673608430537E-3</v>
      </c>
      <c r="H55" s="95"/>
      <c r="I55" s="93"/>
      <c r="J55" s="95"/>
      <c r="K55" s="95"/>
      <c r="L55" s="95"/>
      <c r="M55" s="95"/>
      <c r="N55" s="95"/>
      <c r="O55" s="96"/>
    </row>
    <row r="56" spans="1:15" x14ac:dyDescent="0.3">
      <c r="A56" s="93">
        <v>42979</v>
      </c>
      <c r="B56" s="94">
        <v>50346.06</v>
      </c>
      <c r="C56" s="95">
        <v>43.97</v>
      </c>
      <c r="D56" s="96">
        <f t="shared" si="1"/>
        <v>-1.6879748051570775E-2</v>
      </c>
      <c r="E56" s="96">
        <f t="shared" si="1"/>
        <v>1.4536225196123631E-2</v>
      </c>
      <c r="F56" s="97">
        <f t="shared" si="2"/>
        <v>-2.4536781893146189E-4</v>
      </c>
      <c r="G56" s="97">
        <f t="shared" si="3"/>
        <v>2.849258942845074E-4</v>
      </c>
      <c r="H56" s="95"/>
      <c r="I56" s="93"/>
      <c r="J56" s="95"/>
      <c r="K56" s="95"/>
      <c r="L56" s="95"/>
      <c r="M56" s="95"/>
      <c r="N56" s="95"/>
      <c r="O56" s="96"/>
    </row>
    <row r="57" spans="1:15" x14ac:dyDescent="0.3">
      <c r="A57" s="93">
        <v>42948</v>
      </c>
      <c r="B57" s="94">
        <v>51210.48</v>
      </c>
      <c r="C57" s="95">
        <v>43.34</v>
      </c>
      <c r="D57" s="96">
        <f t="shared" si="1"/>
        <v>3.8934075539673874E-3</v>
      </c>
      <c r="E57" s="96">
        <f t="shared" si="1"/>
        <v>-3.7102866029771087E-2</v>
      </c>
      <c r="F57" s="97">
        <f t="shared" si="2"/>
        <v>-1.4445657887415071E-4</v>
      </c>
      <c r="G57" s="97">
        <f t="shared" si="3"/>
        <v>1.5158622381290314E-5</v>
      </c>
      <c r="H57" s="95"/>
      <c r="I57" s="93"/>
      <c r="J57" s="95"/>
      <c r="K57" s="95"/>
      <c r="L57" s="95"/>
      <c r="M57" s="95"/>
      <c r="N57" s="95"/>
      <c r="O57" s="96"/>
    </row>
    <row r="58" spans="1:15" x14ac:dyDescent="0.3">
      <c r="A58" s="93">
        <v>42917</v>
      </c>
      <c r="B58" s="94">
        <v>51011.87</v>
      </c>
      <c r="C58" s="95">
        <v>45.01</v>
      </c>
      <c r="D58" s="96">
        <f t="shared" si="1"/>
        <v>2.3153592368970077E-2</v>
      </c>
      <c r="E58" s="96">
        <f t="shared" si="1"/>
        <v>-1.2938596491228194E-2</v>
      </c>
      <c r="F58" s="97">
        <f t="shared" si="2"/>
        <v>-2.9957498898448414E-4</v>
      </c>
      <c r="G58" s="97">
        <f t="shared" si="3"/>
        <v>5.3608883958842937E-4</v>
      </c>
      <c r="H58" s="95"/>
      <c r="I58" s="93"/>
      <c r="J58" s="95"/>
      <c r="K58" s="95"/>
      <c r="L58" s="95"/>
      <c r="M58" s="95"/>
      <c r="N58" s="95"/>
      <c r="O58" s="96"/>
    </row>
    <row r="59" spans="1:15" x14ac:dyDescent="0.3">
      <c r="A59" s="93">
        <v>42887</v>
      </c>
      <c r="B59" s="94">
        <v>49857.49</v>
      </c>
      <c r="C59" s="95">
        <v>45.6</v>
      </c>
      <c r="D59" s="96">
        <f t="shared" si="1"/>
        <v>2.191195291343595E-2</v>
      </c>
      <c r="E59" s="96">
        <f t="shared" si="1"/>
        <v>5.9725772716709313E-2</v>
      </c>
      <c r="F59" s="97">
        <f t="shared" si="2"/>
        <v>1.3087083194871121E-3</v>
      </c>
      <c r="G59" s="97">
        <f t="shared" si="3"/>
        <v>4.8013368048063424E-4</v>
      </c>
      <c r="H59" s="95"/>
      <c r="I59" s="93"/>
      <c r="J59" s="95"/>
      <c r="K59" s="95"/>
      <c r="L59" s="95"/>
      <c r="M59" s="95"/>
      <c r="N59" s="95"/>
      <c r="O59" s="96"/>
    </row>
    <row r="60" spans="1:15" x14ac:dyDescent="0.3">
      <c r="A60" s="93">
        <v>42856</v>
      </c>
      <c r="B60" s="94">
        <v>48788.44</v>
      </c>
      <c r="C60" s="95">
        <v>43.03</v>
      </c>
      <c r="D60" s="96">
        <f t="shared" si="1"/>
        <v>-9.5996190115045232E-3</v>
      </c>
      <c r="E60" s="96">
        <f t="shared" si="1"/>
        <v>-6.6189236111111049E-2</v>
      </c>
      <c r="F60" s="97">
        <f t="shared" si="2"/>
        <v>6.3539144932918336E-4</v>
      </c>
      <c r="G60" s="97">
        <f t="shared" si="3"/>
        <v>9.215268516603908E-5</v>
      </c>
      <c r="H60" s="95"/>
      <c r="I60" s="93"/>
      <c r="J60" s="95"/>
      <c r="K60" s="95"/>
      <c r="L60" s="95"/>
      <c r="M60" s="95"/>
      <c r="N60" s="95"/>
      <c r="O60" s="96"/>
    </row>
    <row r="61" spans="1:15" x14ac:dyDescent="0.3">
      <c r="A61" s="93">
        <v>42826</v>
      </c>
      <c r="B61" s="94">
        <v>49261.33</v>
      </c>
      <c r="C61" s="95">
        <v>46.08</v>
      </c>
      <c r="D61" s="96">
        <f t="shared" si="1"/>
        <v>1.4827912411550015E-2</v>
      </c>
      <c r="E61" s="96">
        <f t="shared" si="1"/>
        <v>-1.0946555054732854E-2</v>
      </c>
      <c r="F61" s="97">
        <f t="shared" si="2"/>
        <v>-1.6231455955978885E-4</v>
      </c>
      <c r="G61" s="97">
        <f t="shared" si="3"/>
        <v>2.1986698648459899E-4</v>
      </c>
      <c r="H61" s="95"/>
      <c r="I61" s="93"/>
      <c r="J61" s="95"/>
      <c r="K61" s="95"/>
      <c r="L61" s="95"/>
      <c r="M61" s="95"/>
      <c r="N61" s="95"/>
      <c r="O61" s="96"/>
    </row>
    <row r="62" spans="1:15" x14ac:dyDescent="0.3">
      <c r="A62" s="93">
        <v>42795</v>
      </c>
      <c r="B62" s="94">
        <v>48541.56</v>
      </c>
      <c r="C62" s="95">
        <v>46.59</v>
      </c>
      <c r="D62" s="96">
        <f t="shared" si="1"/>
        <v>3.5955728081245031E-2</v>
      </c>
      <c r="E62" s="96">
        <f t="shared" si="1"/>
        <v>-1.750316322226908E-2</v>
      </c>
      <c r="F62" s="97">
        <f t="shared" si="2"/>
        <v>-6.2933897738155558E-4</v>
      </c>
      <c r="G62" s="97">
        <f t="shared" si="3"/>
        <v>1.2928143818524325E-3</v>
      </c>
      <c r="H62" s="95"/>
      <c r="I62" s="93"/>
      <c r="J62" s="95"/>
      <c r="K62" s="95"/>
      <c r="L62" s="95"/>
      <c r="M62" s="95"/>
      <c r="N62" s="95"/>
      <c r="O62" s="96"/>
    </row>
    <row r="63" spans="1:15" x14ac:dyDescent="0.3">
      <c r="A63" s="93">
        <v>42767</v>
      </c>
      <c r="B63" s="94">
        <v>46856.79</v>
      </c>
      <c r="C63" s="95">
        <v>47.42</v>
      </c>
      <c r="D63" s="96">
        <f t="shared" si="1"/>
        <v>-3.0695052409455137E-3</v>
      </c>
      <c r="E63" s="96">
        <f t="shared" si="1"/>
        <v>2.5740860912827346E-2</v>
      </c>
      <c r="F63" s="97">
        <f t="shared" si="2"/>
        <v>-7.9011707478373052E-5</v>
      </c>
      <c r="G63" s="97">
        <f t="shared" si="3"/>
        <v>9.4218624241919754E-6</v>
      </c>
      <c r="H63" s="95"/>
      <c r="I63" s="93"/>
      <c r="J63" s="95"/>
      <c r="K63" s="95"/>
      <c r="L63" s="95"/>
      <c r="M63" s="95"/>
      <c r="N63" s="95"/>
      <c r="O63" s="96"/>
    </row>
    <row r="64" spans="1:15" x14ac:dyDescent="0.3">
      <c r="A64" s="93">
        <v>42736</v>
      </c>
      <c r="B64" s="94">
        <v>47001.06</v>
      </c>
      <c r="C64" s="95">
        <v>46.23</v>
      </c>
      <c r="D64" s="96">
        <f t="shared" si="1"/>
        <v>2.9756216191346274E-2</v>
      </c>
      <c r="E64" s="96">
        <f t="shared" si="1"/>
        <v>-1.6592214422463281E-2</v>
      </c>
      <c r="F64" s="97">
        <f t="shared" si="2"/>
        <v>-4.9372151944799105E-4</v>
      </c>
      <c r="G64" s="97">
        <f t="shared" si="3"/>
        <v>8.854324020261382E-4</v>
      </c>
      <c r="H64" s="95"/>
      <c r="I64" s="93"/>
      <c r="J64" s="95"/>
      <c r="K64" s="95"/>
      <c r="L64" s="95"/>
      <c r="M64" s="95"/>
      <c r="N64" s="95"/>
      <c r="O64" s="96"/>
    </row>
    <row r="65" spans="1:15" x14ac:dyDescent="0.3">
      <c r="A65" s="93">
        <v>42705</v>
      </c>
      <c r="B65" s="94">
        <v>45642.9</v>
      </c>
      <c r="C65" s="95">
        <v>47.01</v>
      </c>
      <c r="D65" s="96">
        <f t="shared" si="1"/>
        <v>7.2146766834466636E-3</v>
      </c>
      <c r="E65" s="96">
        <f t="shared" si="1"/>
        <v>-7.1805702217530021E-3</v>
      </c>
      <c r="F65" s="97">
        <f t="shared" si="2"/>
        <v>-5.1805492552732822E-5</v>
      </c>
      <c r="G65" s="97">
        <f t="shared" si="3"/>
        <v>5.2051559646668946E-5</v>
      </c>
      <c r="H65" s="95"/>
      <c r="I65" s="93"/>
      <c r="J65" s="95"/>
      <c r="K65" s="95"/>
      <c r="L65" s="95"/>
      <c r="M65" s="95"/>
      <c r="N65" s="95"/>
      <c r="O65" s="96"/>
    </row>
    <row r="66" spans="1:15" x14ac:dyDescent="0.3">
      <c r="A66" s="93">
        <v>42675</v>
      </c>
      <c r="B66" s="94">
        <v>45315.96</v>
      </c>
      <c r="C66" s="95">
        <v>47.35</v>
      </c>
      <c r="D66" s="96">
        <f t="shared" si="1"/>
        <v>-5.6099987335781698E-2</v>
      </c>
      <c r="E66" s="96">
        <f t="shared" si="1"/>
        <v>-6.9927322726379804E-2</v>
      </c>
      <c r="F66" s="97">
        <f t="shared" si="2"/>
        <v>3.9229219193750269E-3</v>
      </c>
      <c r="G66" s="97">
        <f t="shared" si="3"/>
        <v>3.1472085790748669E-3</v>
      </c>
      <c r="H66" s="95"/>
      <c r="I66" s="93"/>
      <c r="J66" s="95"/>
      <c r="K66" s="95"/>
      <c r="L66" s="95"/>
      <c r="M66" s="95"/>
      <c r="N66" s="95"/>
      <c r="O66" s="96"/>
    </row>
    <row r="67" spans="1:15" x14ac:dyDescent="0.3">
      <c r="A67" s="93">
        <v>42644</v>
      </c>
      <c r="B67" s="94">
        <v>48009.279999999999</v>
      </c>
      <c r="C67" s="95">
        <v>50.91</v>
      </c>
      <c r="D67" s="96">
        <f t="shared" si="1"/>
        <v>1.6159743299933416E-2</v>
      </c>
      <c r="E67" s="96">
        <f t="shared" si="1"/>
        <v>-3.9131285462727927E-3</v>
      </c>
      <c r="F67" s="97">
        <f t="shared" si="2"/>
        <v>-6.3235152807409955E-5</v>
      </c>
      <c r="G67" s="97">
        <f t="shared" si="3"/>
        <v>2.6113730351974291E-4</v>
      </c>
      <c r="H67" s="95"/>
      <c r="I67" s="93"/>
      <c r="J67" s="95"/>
      <c r="K67" s="95"/>
      <c r="L67" s="95"/>
      <c r="M67" s="95"/>
      <c r="N67" s="95"/>
      <c r="O67" s="96"/>
    </row>
    <row r="68" spans="1:15" x14ac:dyDescent="0.3">
      <c r="A68" s="93">
        <v>42614</v>
      </c>
      <c r="B68" s="94">
        <v>47245.8</v>
      </c>
      <c r="C68" s="95">
        <v>51.11</v>
      </c>
      <c r="D68" s="96">
        <f t="shared" si="1"/>
        <v>-6.2160663607992994E-3</v>
      </c>
      <c r="E68" s="96">
        <f t="shared" si="1"/>
        <v>-4.449429799962612E-2</v>
      </c>
      <c r="F68" s="97">
        <f t="shared" si="2"/>
        <v>2.765795090428555E-4</v>
      </c>
      <c r="G68" s="97">
        <f t="shared" si="3"/>
        <v>3.8639481001860643E-5</v>
      </c>
      <c r="H68" s="95"/>
      <c r="I68" s="93"/>
      <c r="J68" s="95"/>
      <c r="K68" s="95"/>
      <c r="L68" s="95"/>
      <c r="M68" s="95"/>
      <c r="N68" s="95"/>
      <c r="O68" s="96"/>
    </row>
    <row r="69" spans="1:15" x14ac:dyDescent="0.3">
      <c r="A69" s="93">
        <v>42583</v>
      </c>
      <c r="B69" s="94">
        <v>47541.32</v>
      </c>
      <c r="C69" s="95">
        <v>53.49</v>
      </c>
      <c r="D69" s="96">
        <f t="shared" ref="D69:E74" si="4">B69/B70-1</f>
        <v>1.8873496672893841E-2</v>
      </c>
      <c r="E69" s="96">
        <f t="shared" si="4"/>
        <v>-4.2941492216854504E-2</v>
      </c>
      <c r="F69" s="97">
        <f t="shared" si="2"/>
        <v>-8.1045611048390022E-4</v>
      </c>
      <c r="G69" s="97">
        <f t="shared" si="3"/>
        <v>3.5620887666173491E-4</v>
      </c>
      <c r="H69" s="95"/>
      <c r="I69" s="93"/>
      <c r="J69" s="95"/>
      <c r="K69" s="95"/>
      <c r="L69" s="95"/>
      <c r="M69" s="95"/>
      <c r="N69" s="95"/>
      <c r="O69" s="96"/>
    </row>
    <row r="70" spans="1:15" x14ac:dyDescent="0.3">
      <c r="A70" s="93">
        <v>42552</v>
      </c>
      <c r="B70" s="94">
        <v>46660.67</v>
      </c>
      <c r="C70" s="95">
        <v>55.89</v>
      </c>
      <c r="D70" s="96">
        <f t="shared" si="4"/>
        <v>1.5101870949902896E-2</v>
      </c>
      <c r="E70" s="96">
        <f t="shared" si="4"/>
        <v>-2.3243621111499468E-2</v>
      </c>
      <c r="F70" s="97">
        <f t="shared" ref="F70:F76" si="5">D70*E70</f>
        <v>-3.510221664343035E-4</v>
      </c>
      <c r="G70" s="97">
        <f t="shared" ref="G70:G76" si="6">D70^2</f>
        <v>2.2806650618752098E-4</v>
      </c>
      <c r="H70" s="95"/>
      <c r="I70" s="93"/>
      <c r="J70" s="95"/>
      <c r="K70" s="95"/>
      <c r="L70" s="95"/>
      <c r="M70" s="95"/>
      <c r="N70" s="95"/>
      <c r="O70" s="96"/>
    </row>
    <row r="71" spans="1:15" x14ac:dyDescent="0.3">
      <c r="A71" s="93">
        <v>42522</v>
      </c>
      <c r="B71" s="94">
        <v>45966.49</v>
      </c>
      <c r="C71" s="95">
        <v>57.22</v>
      </c>
      <c r="D71" s="96">
        <f t="shared" si="4"/>
        <v>1.115367651830379E-2</v>
      </c>
      <c r="E71" s="96">
        <f t="shared" si="4"/>
        <v>5.1644918213563651E-2</v>
      </c>
      <c r="F71" s="97">
        <f t="shared" si="5"/>
        <v>5.7603071156834466E-4</v>
      </c>
      <c r="G71" s="97">
        <f t="shared" si="6"/>
        <v>1.2440449987496135E-4</v>
      </c>
      <c r="H71" s="95"/>
      <c r="I71" s="93"/>
      <c r="J71" s="95"/>
      <c r="K71" s="95"/>
      <c r="L71" s="95"/>
      <c r="M71" s="95"/>
      <c r="N71" s="95"/>
      <c r="O71" s="96"/>
    </row>
    <row r="72" spans="1:15" x14ac:dyDescent="0.3">
      <c r="A72" s="93">
        <v>42491</v>
      </c>
      <c r="B72" s="94">
        <v>45459.45</v>
      </c>
      <c r="C72" s="95">
        <v>54.41</v>
      </c>
      <c r="D72" s="96">
        <f t="shared" si="4"/>
        <v>-7.1054195532707087E-3</v>
      </c>
      <c r="E72" s="96">
        <f t="shared" si="4"/>
        <v>3.7368922783603375E-2</v>
      </c>
      <c r="F72" s="97">
        <f t="shared" si="5"/>
        <v>-2.6552187463127871E-4</v>
      </c>
      <c r="G72" s="97">
        <f t="shared" si="6"/>
        <v>5.0486987028001721E-5</v>
      </c>
      <c r="H72" s="95"/>
      <c r="I72" s="93"/>
      <c r="J72" s="95"/>
      <c r="K72" s="95"/>
      <c r="L72" s="95"/>
      <c r="M72" s="95"/>
      <c r="N72" s="95"/>
      <c r="O72" s="96"/>
    </row>
    <row r="73" spans="1:15" x14ac:dyDescent="0.3">
      <c r="A73" s="93">
        <v>42461</v>
      </c>
      <c r="B73" s="94">
        <v>45784.77</v>
      </c>
      <c r="C73" s="95">
        <v>52.45</v>
      </c>
      <c r="D73" s="96">
        <f t="shared" si="4"/>
        <v>-2.0991223397531789E-3</v>
      </c>
      <c r="E73" s="96">
        <f t="shared" si="4"/>
        <v>2.7021734873702741E-2</v>
      </c>
      <c r="F73" s="97">
        <f t="shared" si="5"/>
        <v>-5.6721927332276968E-5</v>
      </c>
      <c r="G73" s="97">
        <f t="shared" si="6"/>
        <v>4.4063145972508598E-6</v>
      </c>
      <c r="H73" s="95"/>
      <c r="I73" s="93"/>
      <c r="J73" s="95"/>
      <c r="K73" s="95"/>
      <c r="L73" s="95"/>
      <c r="M73" s="95"/>
      <c r="N73" s="95"/>
      <c r="O73" s="96"/>
    </row>
    <row r="74" spans="1:15" x14ac:dyDescent="0.3">
      <c r="A74" s="93">
        <v>42430</v>
      </c>
      <c r="B74" s="94">
        <v>45881.08</v>
      </c>
      <c r="C74" s="95">
        <v>51.07</v>
      </c>
      <c r="D74" s="96">
        <f t="shared" si="4"/>
        <v>4.9551720659280596E-2</v>
      </c>
      <c r="E74" s="96">
        <f t="shared" si="4"/>
        <v>-8.3495145631068413E-3</v>
      </c>
      <c r="F74" s="97">
        <f t="shared" si="5"/>
        <v>-4.1373281327166544E-4</v>
      </c>
      <c r="G74" s="97">
        <f t="shared" si="6"/>
        <v>2.4553730202953755E-3</v>
      </c>
      <c r="H74" s="95"/>
      <c r="I74" s="93"/>
      <c r="J74" s="95"/>
      <c r="K74" s="95"/>
      <c r="L74" s="95"/>
      <c r="M74" s="95"/>
      <c r="N74" s="95"/>
      <c r="O74" s="96"/>
    </row>
    <row r="75" spans="1:15" x14ac:dyDescent="0.3">
      <c r="A75" s="93">
        <v>42401</v>
      </c>
      <c r="B75" s="94">
        <v>43714.93</v>
      </c>
      <c r="C75" s="95">
        <v>51.5</v>
      </c>
      <c r="D75" s="96">
        <f>B75/B76-1</f>
        <v>1.9289139293210411E-3</v>
      </c>
      <c r="E75" s="96">
        <f>C75/C76-1</f>
        <v>1.6581129095933678E-2</v>
      </c>
      <c r="F75" s="97">
        <f t="shared" si="5"/>
        <v>3.1983570877016871E-5</v>
      </c>
      <c r="G75" s="97">
        <f t="shared" si="6"/>
        <v>3.7207089467287383E-6</v>
      </c>
      <c r="H75" s="95"/>
      <c r="I75" s="93"/>
      <c r="J75" s="95"/>
      <c r="K75" s="95"/>
      <c r="L75" s="95"/>
      <c r="M75" s="95"/>
      <c r="N75" s="95"/>
      <c r="O75" s="96"/>
    </row>
    <row r="76" spans="1:15" x14ac:dyDescent="0.3">
      <c r="A76" s="93">
        <v>42370</v>
      </c>
      <c r="B76" s="94">
        <v>43630.77</v>
      </c>
      <c r="C76" s="95">
        <v>50.66</v>
      </c>
      <c r="D76" s="96">
        <v>1.52E-2</v>
      </c>
      <c r="E76" s="96">
        <v>0.10249999999999999</v>
      </c>
      <c r="F76" s="97">
        <f t="shared" si="5"/>
        <v>1.5579999999999999E-3</v>
      </c>
      <c r="G76" s="97">
        <f t="shared" si="6"/>
        <v>2.3104000000000001E-4</v>
      </c>
      <c r="H76" s="95"/>
      <c r="I76" s="93"/>
      <c r="J76" s="95"/>
      <c r="K76" s="95"/>
      <c r="L76" s="95"/>
      <c r="M76" s="95"/>
      <c r="N76" s="95"/>
      <c r="O76" s="96"/>
    </row>
    <row r="77" spans="1:15" x14ac:dyDescent="0.3">
      <c r="I77" s="93"/>
      <c r="J77" s="95"/>
      <c r="K77" s="95"/>
      <c r="L77" s="95"/>
      <c r="M77" s="95"/>
      <c r="N77" s="95"/>
      <c r="O77" s="96"/>
    </row>
    <row r="78" spans="1:15" x14ac:dyDescent="0.3">
      <c r="I78" s="93"/>
      <c r="J78" s="95"/>
      <c r="K78" s="95"/>
      <c r="L78" s="95"/>
      <c r="M78" s="95"/>
      <c r="N78" s="95"/>
      <c r="O78" s="96"/>
    </row>
    <row r="79" spans="1:15" x14ac:dyDescent="0.3">
      <c r="I79" s="93"/>
      <c r="J79" s="95"/>
      <c r="K79" s="95"/>
      <c r="L79" s="95"/>
      <c r="M79" s="95"/>
      <c r="N79" s="95"/>
      <c r="O79" s="96"/>
    </row>
    <row r="80" spans="1:15" x14ac:dyDescent="0.3">
      <c r="I80" s="93"/>
      <c r="J80" s="95"/>
      <c r="K80" s="95"/>
      <c r="L80" s="95"/>
      <c r="M80" s="95"/>
      <c r="N80" s="95"/>
      <c r="O80" s="96"/>
    </row>
    <row r="81" spans="9:15" x14ac:dyDescent="0.3">
      <c r="I81" s="93"/>
      <c r="J81" s="95"/>
      <c r="K81" s="95"/>
      <c r="L81" s="95"/>
      <c r="M81" s="95"/>
      <c r="N81" s="95"/>
      <c r="O81" s="96"/>
    </row>
    <row r="82" spans="9:15" x14ac:dyDescent="0.3">
      <c r="I82" s="93"/>
      <c r="J82" s="95"/>
      <c r="K82" s="95"/>
      <c r="L82" s="95"/>
      <c r="M82" s="95"/>
      <c r="N82" s="95"/>
      <c r="O82" s="96"/>
    </row>
    <row r="83" spans="9:15" x14ac:dyDescent="0.3">
      <c r="I83" s="93"/>
      <c r="J83" s="95"/>
      <c r="K83" s="95"/>
      <c r="L83" s="95"/>
      <c r="M83" s="95"/>
      <c r="N83" s="95"/>
      <c r="O83" s="96"/>
    </row>
    <row r="84" spans="9:15" x14ac:dyDescent="0.3">
      <c r="I84" s="93"/>
      <c r="J84" s="95"/>
      <c r="K84" s="95"/>
      <c r="L84" s="95"/>
      <c r="M84" s="95"/>
      <c r="N84" s="95"/>
      <c r="O84" s="96"/>
    </row>
    <row r="85" spans="9:15" x14ac:dyDescent="0.3">
      <c r="I85" s="93"/>
      <c r="J85" s="95"/>
      <c r="K85" s="95"/>
      <c r="L85" s="95"/>
      <c r="M85" s="95"/>
      <c r="N85" s="95"/>
      <c r="O85" s="96"/>
    </row>
    <row r="86" spans="9:15" x14ac:dyDescent="0.3">
      <c r="I86" s="93"/>
      <c r="J86" s="95"/>
      <c r="K86" s="95"/>
      <c r="L86" s="95"/>
      <c r="M86" s="95"/>
      <c r="N86" s="95"/>
      <c r="O86" s="96"/>
    </row>
    <row r="87" spans="9:15" x14ac:dyDescent="0.3">
      <c r="I87" s="93"/>
      <c r="J87" s="95"/>
      <c r="K87" s="95"/>
      <c r="L87" s="95"/>
      <c r="M87" s="95"/>
      <c r="N87" s="95"/>
      <c r="O87" s="96"/>
    </row>
    <row r="88" spans="9:15" x14ac:dyDescent="0.3">
      <c r="I88" s="93"/>
      <c r="J88" s="95"/>
      <c r="K88" s="95"/>
      <c r="L88" s="95"/>
      <c r="M88" s="95"/>
      <c r="N88" s="95"/>
      <c r="O88" s="96"/>
    </row>
    <row r="89" spans="9:15" x14ac:dyDescent="0.3">
      <c r="I89" s="93"/>
      <c r="J89" s="95"/>
      <c r="K89" s="95"/>
      <c r="L89" s="95"/>
      <c r="M89" s="95"/>
      <c r="N89" s="95"/>
      <c r="O89" s="96"/>
    </row>
    <row r="90" spans="9:15" x14ac:dyDescent="0.3">
      <c r="I90" s="93"/>
      <c r="J90" s="95"/>
      <c r="K90" s="95"/>
      <c r="L90" s="95"/>
      <c r="M90" s="95"/>
      <c r="N90" s="95"/>
      <c r="O90" s="96"/>
    </row>
    <row r="91" spans="9:15" x14ac:dyDescent="0.3">
      <c r="I91" s="93"/>
      <c r="J91" s="95"/>
      <c r="K91" s="95"/>
      <c r="L91" s="95"/>
      <c r="M91" s="95"/>
      <c r="N91" s="95"/>
      <c r="O91" s="96"/>
    </row>
    <row r="92" spans="9:15" x14ac:dyDescent="0.3">
      <c r="I92" s="93"/>
      <c r="J92" s="95"/>
      <c r="K92" s="95"/>
      <c r="L92" s="95"/>
      <c r="M92" s="95"/>
      <c r="N92" s="95"/>
      <c r="O92" s="96"/>
    </row>
    <row r="93" spans="9:15" x14ac:dyDescent="0.3">
      <c r="I93" s="93"/>
      <c r="J93" s="95"/>
      <c r="K93" s="95"/>
      <c r="L93" s="95"/>
      <c r="M93" s="95"/>
      <c r="N93" s="95"/>
      <c r="O93" s="96"/>
    </row>
    <row r="94" spans="9:15" x14ac:dyDescent="0.3">
      <c r="I94" s="93"/>
      <c r="J94" s="95"/>
      <c r="K94" s="95"/>
      <c r="L94" s="95"/>
      <c r="M94" s="95"/>
      <c r="N94" s="95"/>
      <c r="O94" s="96"/>
    </row>
    <row r="95" spans="9:15" x14ac:dyDescent="0.3">
      <c r="I95" s="93"/>
      <c r="J95" s="95"/>
      <c r="K95" s="95"/>
      <c r="L95" s="95"/>
      <c r="M95" s="95"/>
      <c r="N95" s="95"/>
      <c r="O95" s="96"/>
    </row>
    <row r="96" spans="9:15" x14ac:dyDescent="0.3">
      <c r="I96" s="93"/>
      <c r="J96" s="95"/>
      <c r="K96" s="95"/>
      <c r="L96" s="95"/>
      <c r="M96" s="95"/>
      <c r="N96" s="95"/>
      <c r="O96" s="96"/>
    </row>
    <row r="97" spans="9:15" x14ac:dyDescent="0.3">
      <c r="I97" s="93"/>
      <c r="J97" s="95"/>
      <c r="K97" s="95"/>
      <c r="L97" s="95"/>
      <c r="M97" s="95"/>
      <c r="N97" s="95"/>
      <c r="O97" s="96"/>
    </row>
    <row r="98" spans="9:15" x14ac:dyDescent="0.3">
      <c r="I98" s="93"/>
      <c r="J98" s="95"/>
      <c r="K98" s="95"/>
      <c r="L98" s="95"/>
      <c r="M98" s="95"/>
      <c r="N98" s="95"/>
      <c r="O98" s="96"/>
    </row>
    <row r="99" spans="9:15" x14ac:dyDescent="0.3">
      <c r="I99" s="93"/>
      <c r="J99" s="95"/>
      <c r="K99" s="95"/>
      <c r="L99" s="95"/>
      <c r="M99" s="95"/>
      <c r="N99" s="95"/>
      <c r="O99" s="96"/>
    </row>
    <row r="100" spans="9:15" x14ac:dyDescent="0.3">
      <c r="I100" s="93"/>
      <c r="J100" s="95"/>
      <c r="K100" s="95"/>
      <c r="L100" s="95"/>
      <c r="M100" s="95"/>
      <c r="N100" s="95"/>
      <c r="O100" s="96"/>
    </row>
    <row r="101" spans="9:15" x14ac:dyDescent="0.3">
      <c r="I101" s="93"/>
      <c r="J101" s="95"/>
      <c r="K101" s="95"/>
      <c r="L101" s="95"/>
      <c r="M101" s="95"/>
      <c r="N101" s="95"/>
      <c r="O101" s="96"/>
    </row>
    <row r="102" spans="9:15" x14ac:dyDescent="0.3">
      <c r="I102" s="93"/>
      <c r="J102" s="95"/>
      <c r="K102" s="95"/>
      <c r="L102" s="95"/>
      <c r="M102" s="95"/>
      <c r="N102" s="95"/>
      <c r="O102" s="96"/>
    </row>
    <row r="103" spans="9:15" x14ac:dyDescent="0.3">
      <c r="I103" s="93"/>
      <c r="J103" s="95"/>
      <c r="K103" s="95"/>
      <c r="L103" s="95"/>
      <c r="M103" s="95"/>
      <c r="N103" s="95"/>
      <c r="O103" s="96"/>
    </row>
    <row r="104" spans="9:15" x14ac:dyDescent="0.3">
      <c r="I104" s="93"/>
      <c r="J104" s="95"/>
      <c r="K104" s="95"/>
      <c r="L104" s="95"/>
      <c r="M104" s="95"/>
      <c r="N104" s="95"/>
      <c r="O104" s="96"/>
    </row>
    <row r="105" spans="9:15" x14ac:dyDescent="0.3">
      <c r="I105" s="93"/>
      <c r="J105" s="95"/>
      <c r="K105" s="95"/>
      <c r="L105" s="95"/>
      <c r="M105" s="95"/>
      <c r="N105" s="95"/>
      <c r="O105" s="96"/>
    </row>
    <row r="106" spans="9:15" x14ac:dyDescent="0.3">
      <c r="I106" s="93"/>
      <c r="J106" s="95"/>
      <c r="K106" s="95"/>
      <c r="L106" s="95"/>
      <c r="M106" s="95"/>
      <c r="N106" s="95"/>
      <c r="O106" s="96"/>
    </row>
    <row r="107" spans="9:15" x14ac:dyDescent="0.3">
      <c r="I107" s="93"/>
      <c r="J107" s="95"/>
      <c r="K107" s="95"/>
      <c r="L107" s="95"/>
      <c r="M107" s="95"/>
      <c r="N107" s="95"/>
      <c r="O107" s="96"/>
    </row>
    <row r="108" spans="9:15" x14ac:dyDescent="0.3">
      <c r="I108" s="93"/>
      <c r="J108" s="95"/>
      <c r="K108" s="95"/>
      <c r="L108" s="95"/>
      <c r="M108" s="95"/>
      <c r="N108" s="95"/>
      <c r="O108" s="96"/>
    </row>
    <row r="109" spans="9:15" x14ac:dyDescent="0.3">
      <c r="I109" s="93"/>
      <c r="J109" s="95"/>
      <c r="K109" s="95"/>
      <c r="L109" s="95"/>
      <c r="M109" s="95"/>
      <c r="N109" s="95"/>
      <c r="O109" s="96"/>
    </row>
    <row r="110" spans="9:15" x14ac:dyDescent="0.3">
      <c r="I110" s="93"/>
      <c r="J110" s="95"/>
      <c r="K110" s="95"/>
      <c r="L110" s="95"/>
      <c r="M110" s="95"/>
      <c r="N110" s="95"/>
      <c r="O110" s="96"/>
    </row>
    <row r="111" spans="9:15" x14ac:dyDescent="0.3">
      <c r="I111" s="93"/>
      <c r="J111" s="95"/>
      <c r="K111" s="95"/>
      <c r="L111" s="95"/>
      <c r="M111" s="95"/>
      <c r="N111" s="95"/>
      <c r="O111" s="96"/>
    </row>
    <row r="112" spans="9:15" x14ac:dyDescent="0.3">
      <c r="I112" s="93"/>
      <c r="J112" s="95"/>
      <c r="K112" s="95"/>
      <c r="L112" s="95"/>
      <c r="M112" s="95"/>
      <c r="N112" s="95"/>
      <c r="O112" s="96"/>
    </row>
    <row r="113" spans="9:15" x14ac:dyDescent="0.3">
      <c r="I113" s="93"/>
      <c r="J113" s="95"/>
      <c r="K113" s="95"/>
      <c r="L113" s="95"/>
      <c r="M113" s="95"/>
      <c r="N113" s="95"/>
      <c r="O113" s="96"/>
    </row>
    <row r="114" spans="9:15" x14ac:dyDescent="0.3">
      <c r="I114" s="93"/>
      <c r="J114" s="95"/>
      <c r="K114" s="95"/>
      <c r="L114" s="95"/>
      <c r="M114" s="95"/>
      <c r="N114" s="95"/>
      <c r="O114" s="96"/>
    </row>
    <row r="115" spans="9:15" x14ac:dyDescent="0.3">
      <c r="I115" s="93"/>
      <c r="J115" s="95"/>
      <c r="K115" s="95"/>
      <c r="L115" s="95"/>
      <c r="M115" s="95"/>
      <c r="N115" s="95"/>
      <c r="O115" s="96"/>
    </row>
  </sheetData>
  <mergeCells count="1">
    <mergeCell ref="A1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6193-8C27-4B8F-9594-D73ED32A6DC3}">
  <dimension ref="A1:H22"/>
  <sheetViews>
    <sheetView workbookViewId="0">
      <selection activeCell="F19" sqref="F19"/>
    </sheetView>
  </sheetViews>
  <sheetFormatPr baseColWidth="10" defaultRowHeight="14.4" x14ac:dyDescent="0.3"/>
  <cols>
    <col min="1" max="1" width="20.77734375" customWidth="1"/>
    <col min="2" max="2" width="11.6640625" customWidth="1"/>
  </cols>
  <sheetData>
    <row r="1" spans="1:8" x14ac:dyDescent="0.3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x14ac:dyDescent="0.3">
      <c r="A2" s="118"/>
      <c r="B2" s="118"/>
      <c r="C2" s="118"/>
      <c r="D2" s="118"/>
      <c r="E2" s="118"/>
      <c r="F2" s="118"/>
      <c r="G2" s="118"/>
      <c r="H2" s="118"/>
    </row>
    <row r="4" spans="1:8" x14ac:dyDescent="0.3">
      <c r="A4" s="119" t="s">
        <v>60</v>
      </c>
      <c r="B4" s="119"/>
    </row>
    <row r="5" spans="1:8" x14ac:dyDescent="0.3">
      <c r="A5" s="83" t="s">
        <v>52</v>
      </c>
      <c r="B5" s="84">
        <v>6.5600000000000006E-2</v>
      </c>
    </row>
    <row r="6" spans="1:8" x14ac:dyDescent="0.3">
      <c r="A6" s="83" t="s">
        <v>54</v>
      </c>
      <c r="B6" s="85">
        <v>0.12989999999999999</v>
      </c>
    </row>
    <row r="7" spans="1:8" x14ac:dyDescent="0.3">
      <c r="A7" s="83" t="s">
        <v>56</v>
      </c>
      <c r="B7" s="85">
        <v>7.7499999999999999E-2</v>
      </c>
    </row>
    <row r="8" spans="1:8" x14ac:dyDescent="0.3">
      <c r="A8" s="83" t="s">
        <v>58</v>
      </c>
      <c r="B8" s="86">
        <v>1.29</v>
      </c>
    </row>
    <row r="9" spans="1:8" x14ac:dyDescent="0.3">
      <c r="A9" s="89" t="s">
        <v>60</v>
      </c>
      <c r="B9" s="90"/>
    </row>
    <row r="11" spans="1:8" x14ac:dyDescent="0.3">
      <c r="A11" s="119" t="s">
        <v>118</v>
      </c>
      <c r="B11" s="119"/>
    </row>
    <row r="12" spans="1:8" x14ac:dyDescent="0.3">
      <c r="A12" s="3" t="s">
        <v>119</v>
      </c>
      <c r="B12" s="105">
        <v>2.1499999999999998E-2</v>
      </c>
    </row>
    <row r="13" spans="1:8" x14ac:dyDescent="0.3">
      <c r="A13" s="3" t="s">
        <v>120</v>
      </c>
      <c r="B13" s="105">
        <v>6.5600000000000006E-2</v>
      </c>
    </row>
    <row r="14" spans="1:8" x14ac:dyDescent="0.3">
      <c r="A14" s="3" t="s">
        <v>121</v>
      </c>
      <c r="B14" s="106">
        <f>MIN(B18:B22)</f>
        <v>0.1152</v>
      </c>
    </row>
    <row r="15" spans="1:8" x14ac:dyDescent="0.3">
      <c r="A15" s="89" t="s">
        <v>132</v>
      </c>
      <c r="B15" s="90"/>
    </row>
    <row r="17" spans="1:2" x14ac:dyDescent="0.3">
      <c r="A17" s="120" t="s">
        <v>122</v>
      </c>
      <c r="B17" s="120"/>
    </row>
    <row r="18" spans="1:2" x14ac:dyDescent="0.3">
      <c r="A18" s="40" t="s">
        <v>46</v>
      </c>
      <c r="B18" s="107">
        <v>0.12429999999999999</v>
      </c>
    </row>
    <row r="19" spans="1:2" x14ac:dyDescent="0.3">
      <c r="A19" s="61" t="s">
        <v>48</v>
      </c>
      <c r="B19" s="107">
        <v>0.12640000000000001</v>
      </c>
    </row>
    <row r="20" spans="1:2" x14ac:dyDescent="0.3">
      <c r="A20" s="61" t="s">
        <v>123</v>
      </c>
      <c r="B20" s="107">
        <v>0.1152</v>
      </c>
    </row>
    <row r="21" spans="1:2" x14ac:dyDescent="0.3">
      <c r="A21" s="61" t="s">
        <v>124</v>
      </c>
      <c r="B21" s="107">
        <v>0.1298</v>
      </c>
    </row>
    <row r="22" spans="1:2" x14ac:dyDescent="0.3">
      <c r="A22" s="61" t="s">
        <v>125</v>
      </c>
      <c r="B22" s="107">
        <v>0.1348</v>
      </c>
    </row>
  </sheetData>
  <mergeCells count="4">
    <mergeCell ref="A1:H2"/>
    <mergeCell ref="A4:B4"/>
    <mergeCell ref="A11:B11"/>
    <mergeCell ref="A17:B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CF92-05E6-4A01-99A9-70CAAC4D963C}">
  <dimension ref="B2:I21"/>
  <sheetViews>
    <sheetView workbookViewId="0">
      <selection activeCell="E24" sqref="E24"/>
    </sheetView>
  </sheetViews>
  <sheetFormatPr baseColWidth="10" defaultRowHeight="14.4" x14ac:dyDescent="0.3"/>
  <cols>
    <col min="2" max="2" width="28" customWidth="1"/>
    <col min="3" max="3" width="11" bestFit="1" customWidth="1"/>
    <col min="5" max="5" width="29.6640625" customWidth="1"/>
  </cols>
  <sheetData>
    <row r="2" spans="2:9" ht="18" x14ac:dyDescent="0.3">
      <c r="B2" s="122" t="s">
        <v>130</v>
      </c>
      <c r="C2" s="122"/>
      <c r="E2" s="122" t="s">
        <v>131</v>
      </c>
      <c r="F2" s="122"/>
      <c r="H2" s="138" t="s">
        <v>127</v>
      </c>
      <c r="I2" s="138"/>
    </row>
    <row r="3" spans="2:9" x14ac:dyDescent="0.3">
      <c r="B3" s="58" t="s">
        <v>18</v>
      </c>
      <c r="C3" s="80">
        <v>21762</v>
      </c>
      <c r="E3" s="58" t="s">
        <v>18</v>
      </c>
      <c r="F3" s="80">
        <v>21762</v>
      </c>
      <c r="H3" s="3" t="s">
        <v>128</v>
      </c>
      <c r="I3" s="37">
        <v>6500</v>
      </c>
    </row>
    <row r="4" spans="2:9" x14ac:dyDescent="0.3">
      <c r="B4" s="58" t="s">
        <v>26</v>
      </c>
      <c r="C4" s="80">
        <v>8517</v>
      </c>
      <c r="E4" s="58" t="s">
        <v>26</v>
      </c>
      <c r="F4" s="80">
        <v>8517</v>
      </c>
      <c r="H4" s="3" t="s">
        <v>129</v>
      </c>
      <c r="I4" s="142">
        <v>0.18</v>
      </c>
    </row>
    <row r="5" spans="2:9" x14ac:dyDescent="0.3">
      <c r="B5" s="58" t="s">
        <v>29</v>
      </c>
      <c r="C5" s="80">
        <v>7881</v>
      </c>
      <c r="E5" s="58" t="s">
        <v>29</v>
      </c>
      <c r="F5" s="80">
        <v>7881</v>
      </c>
    </row>
    <row r="6" spans="2:9" x14ac:dyDescent="0.3">
      <c r="B6" s="58"/>
      <c r="C6" s="59"/>
      <c r="E6" s="58"/>
      <c r="F6" s="59"/>
      <c r="H6" s="3" t="s">
        <v>94</v>
      </c>
      <c r="I6" s="142">
        <v>0.3</v>
      </c>
    </row>
    <row r="7" spans="2:9" x14ac:dyDescent="0.3">
      <c r="B7" s="67" t="s">
        <v>105</v>
      </c>
      <c r="C7" s="68">
        <f>C3-C4-C5</f>
        <v>5364</v>
      </c>
      <c r="E7" s="67" t="s">
        <v>105</v>
      </c>
      <c r="F7" s="68">
        <f>F3-F4-F5</f>
        <v>5364</v>
      </c>
    </row>
    <row r="8" spans="2:9" x14ac:dyDescent="0.3">
      <c r="B8" s="58" t="s">
        <v>36</v>
      </c>
      <c r="C8" s="80">
        <v>0</v>
      </c>
      <c r="E8" s="58" t="s">
        <v>36</v>
      </c>
      <c r="F8" s="80">
        <f>I3*I4</f>
        <v>1170</v>
      </c>
    </row>
    <row r="9" spans="2:9" x14ac:dyDescent="0.3">
      <c r="B9" s="67"/>
      <c r="C9" s="68"/>
      <c r="E9" s="67"/>
      <c r="F9" s="68"/>
    </row>
    <row r="10" spans="2:9" x14ac:dyDescent="0.3">
      <c r="B10" s="67" t="s">
        <v>45</v>
      </c>
      <c r="C10" s="81">
        <f>C7-C8</f>
        <v>5364</v>
      </c>
      <c r="E10" s="67" t="s">
        <v>45</v>
      </c>
      <c r="F10" s="81">
        <f>F7-F8</f>
        <v>4194</v>
      </c>
      <c r="H10" s="33"/>
    </row>
    <row r="11" spans="2:9" x14ac:dyDescent="0.3">
      <c r="B11" s="58" t="s">
        <v>47</v>
      </c>
      <c r="C11" s="80">
        <f>C10*$I$6</f>
        <v>1609.2</v>
      </c>
      <c r="E11" s="58" t="s">
        <v>47</v>
      </c>
      <c r="F11" s="80">
        <f>F10*$I$6</f>
        <v>1258.2</v>
      </c>
    </row>
    <row r="12" spans="2:9" x14ac:dyDescent="0.3">
      <c r="B12" s="58"/>
      <c r="C12" s="59"/>
      <c r="E12" s="58"/>
      <c r="F12" s="59"/>
    </row>
    <row r="13" spans="2:9" x14ac:dyDescent="0.3">
      <c r="B13" s="67" t="s">
        <v>50</v>
      </c>
      <c r="C13" s="81">
        <f>C10-C11</f>
        <v>3754.8</v>
      </c>
      <c r="E13" s="67" t="s">
        <v>50</v>
      </c>
      <c r="F13" s="81">
        <f>F10-F11</f>
        <v>2935.8</v>
      </c>
      <c r="H13" s="33"/>
    </row>
    <row r="15" spans="2:9" x14ac:dyDescent="0.3">
      <c r="H15" s="33"/>
    </row>
    <row r="16" spans="2:9" x14ac:dyDescent="0.3">
      <c r="F16" s="33"/>
    </row>
    <row r="18" spans="5:8" x14ac:dyDescent="0.3">
      <c r="E18" s="33"/>
      <c r="F18" s="33"/>
      <c r="G18" s="33"/>
    </row>
    <row r="19" spans="5:8" x14ac:dyDescent="0.3">
      <c r="E19" s="33"/>
      <c r="F19" s="33"/>
      <c r="G19" s="33"/>
    </row>
    <row r="21" spans="5:8" x14ac:dyDescent="0.3">
      <c r="G21" s="54"/>
      <c r="H21" s="33"/>
    </row>
  </sheetData>
  <mergeCells count="3">
    <mergeCell ref="B2:C2"/>
    <mergeCell ref="E2:F2"/>
    <mergeCell ref="H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427E-F236-4FC9-8958-EAAA1E996E68}">
  <dimension ref="A1:L35"/>
  <sheetViews>
    <sheetView workbookViewId="0">
      <selection activeCell="K14" sqref="K14"/>
    </sheetView>
  </sheetViews>
  <sheetFormatPr baseColWidth="10" defaultRowHeight="14.4" x14ac:dyDescent="0.3"/>
  <cols>
    <col min="1" max="1" width="24.44140625" style="39" bestFit="1" customWidth="1"/>
    <col min="2" max="3" width="11.5546875" style="39"/>
    <col min="4" max="4" width="20.5546875" style="39" bestFit="1" customWidth="1"/>
    <col min="5" max="6" width="11.5546875" style="39"/>
    <col min="7" max="7" width="18.6640625" style="39" bestFit="1" customWidth="1"/>
    <col min="8" max="8" width="11.5546875" style="39"/>
    <col min="9" max="10" width="14.6640625" style="39" bestFit="1" customWidth="1"/>
    <col min="11" max="11" width="11.21875" style="39" bestFit="1" customWidth="1"/>
    <col min="12" max="12" width="8.88671875" style="39" bestFit="1" customWidth="1"/>
    <col min="13" max="16384" width="11.5546875" style="39"/>
  </cols>
  <sheetData>
    <row r="1" spans="1:12" x14ac:dyDescent="0.3">
      <c r="A1" s="118" t="s">
        <v>99</v>
      </c>
      <c r="B1" s="118"/>
      <c r="C1" s="118"/>
      <c r="D1" s="118"/>
      <c r="E1" s="118"/>
      <c r="F1" s="118"/>
      <c r="G1" s="118"/>
      <c r="H1" s="118"/>
    </row>
    <row r="2" spans="1:12" x14ac:dyDescent="0.3">
      <c r="A2" s="118"/>
      <c r="B2" s="118"/>
      <c r="C2" s="118"/>
      <c r="D2" s="118"/>
      <c r="E2" s="118"/>
      <c r="F2" s="118"/>
      <c r="G2" s="118"/>
      <c r="H2" s="118"/>
    </row>
    <row r="4" spans="1:12" ht="18" x14ac:dyDescent="0.3">
      <c r="A4" s="122" t="s">
        <v>15</v>
      </c>
      <c r="B4" s="122"/>
      <c r="C4" s="55"/>
      <c r="D4" s="122" t="s">
        <v>16</v>
      </c>
      <c r="E4" s="122"/>
      <c r="F4" s="55"/>
      <c r="G4" s="55"/>
      <c r="H4" s="55"/>
      <c r="I4" s="55"/>
      <c r="J4" s="55"/>
      <c r="K4" s="55"/>
      <c r="L4" s="55"/>
    </row>
    <row r="5" spans="1:12" x14ac:dyDescent="0.3">
      <c r="A5" s="56" t="s">
        <v>17</v>
      </c>
      <c r="B5" s="57"/>
      <c r="C5" s="58"/>
      <c r="D5" s="58" t="s">
        <v>18</v>
      </c>
      <c r="E5" s="80">
        <v>21762</v>
      </c>
      <c r="F5" s="58"/>
      <c r="G5" s="91" t="s">
        <v>19</v>
      </c>
      <c r="H5" s="91" t="s">
        <v>20</v>
      </c>
      <c r="I5" s="91" t="s">
        <v>21</v>
      </c>
      <c r="J5" s="91" t="s">
        <v>22</v>
      </c>
      <c r="K5" s="91" t="s">
        <v>23</v>
      </c>
      <c r="L5" s="91" t="s">
        <v>24</v>
      </c>
    </row>
    <row r="6" spans="1:12" x14ac:dyDescent="0.3">
      <c r="A6" s="60" t="s">
        <v>25</v>
      </c>
      <c r="B6" s="80">
        <v>618</v>
      </c>
      <c r="C6" s="58"/>
      <c r="D6" s="58" t="s">
        <v>26</v>
      </c>
      <c r="E6" s="80">
        <v>8517</v>
      </c>
      <c r="F6" s="58"/>
      <c r="G6" s="61" t="s">
        <v>27</v>
      </c>
      <c r="H6" s="62"/>
      <c r="I6" s="63"/>
      <c r="J6" s="63"/>
      <c r="K6" s="63"/>
      <c r="L6" s="64"/>
    </row>
    <row r="7" spans="1:12" x14ac:dyDescent="0.3">
      <c r="A7" s="60" t="s">
        <v>28</v>
      </c>
      <c r="B7" s="80">
        <v>2688</v>
      </c>
      <c r="C7" s="58"/>
      <c r="D7" s="58" t="s">
        <v>29</v>
      </c>
      <c r="E7" s="80">
        <v>7881</v>
      </c>
      <c r="F7" s="58"/>
      <c r="G7" s="61" t="s">
        <v>30</v>
      </c>
      <c r="H7" s="62"/>
      <c r="I7" s="63"/>
      <c r="J7" s="63"/>
      <c r="K7" s="63"/>
      <c r="L7" s="64"/>
    </row>
    <row r="8" spans="1:12" x14ac:dyDescent="0.3">
      <c r="A8" s="60" t="s">
        <v>31</v>
      </c>
      <c r="B8" s="80">
        <f>1461+291+696</f>
        <v>2448</v>
      </c>
      <c r="C8" s="58"/>
      <c r="D8" s="58"/>
      <c r="E8" s="59"/>
      <c r="F8" s="58"/>
      <c r="G8" s="61" t="s">
        <v>32</v>
      </c>
      <c r="H8" s="62"/>
      <c r="I8" s="63"/>
      <c r="J8" s="63"/>
      <c r="K8" s="63"/>
      <c r="L8" s="64"/>
    </row>
    <row r="9" spans="1:12" x14ac:dyDescent="0.3">
      <c r="A9" s="60" t="s">
        <v>33</v>
      </c>
      <c r="B9" s="80">
        <v>11058</v>
      </c>
      <c r="C9" s="58"/>
      <c r="D9" s="67" t="s">
        <v>105</v>
      </c>
      <c r="E9" s="68">
        <f>E5-E6-E7</f>
        <v>5364</v>
      </c>
      <c r="F9" s="58"/>
      <c r="G9" s="61" t="s">
        <v>34</v>
      </c>
      <c r="H9" s="62"/>
      <c r="I9" s="63"/>
      <c r="J9" s="63"/>
      <c r="K9" s="63"/>
      <c r="L9" s="64"/>
    </row>
    <row r="10" spans="1:12" x14ac:dyDescent="0.3">
      <c r="A10" s="60" t="s">
        <v>35</v>
      </c>
      <c r="B10" s="80">
        <v>2868</v>
      </c>
      <c r="C10" s="58"/>
      <c r="D10" s="58" t="s">
        <v>36</v>
      </c>
      <c r="E10" s="80">
        <v>615</v>
      </c>
      <c r="F10" s="58"/>
      <c r="G10" s="61" t="s">
        <v>37</v>
      </c>
      <c r="H10" s="62"/>
      <c r="I10" s="63"/>
      <c r="J10" s="63"/>
      <c r="K10" s="63"/>
      <c r="L10" s="64"/>
    </row>
    <row r="11" spans="1:12" x14ac:dyDescent="0.3">
      <c r="A11" s="65" t="s">
        <v>38</v>
      </c>
      <c r="B11" s="81">
        <f>SUM(B6:B10)</f>
        <v>19680</v>
      </c>
      <c r="C11" s="58"/>
      <c r="D11" s="58" t="s">
        <v>39</v>
      </c>
      <c r="E11" s="80">
        <v>-45</v>
      </c>
      <c r="F11" s="58"/>
      <c r="G11" s="61" t="str">
        <f>A22</f>
        <v>Acciones Preferentes</v>
      </c>
      <c r="H11" s="62"/>
      <c r="I11" s="63"/>
      <c r="J11" s="63"/>
      <c r="K11" s="63"/>
      <c r="L11" s="64"/>
    </row>
    <row r="12" spans="1:12" x14ac:dyDescent="0.3">
      <c r="A12" s="58"/>
      <c r="B12" s="57"/>
      <c r="C12" s="58"/>
      <c r="D12" s="58" t="s">
        <v>40</v>
      </c>
      <c r="E12" s="80">
        <v>36</v>
      </c>
      <c r="F12" s="58"/>
      <c r="G12" s="61" t="str">
        <f>A23</f>
        <v>Acciones Comunes</v>
      </c>
      <c r="H12" s="62"/>
      <c r="I12" s="63"/>
      <c r="J12" s="63"/>
      <c r="K12" s="63"/>
      <c r="L12" s="64"/>
    </row>
    <row r="13" spans="1:12" x14ac:dyDescent="0.3">
      <c r="A13" s="56" t="s">
        <v>41</v>
      </c>
      <c r="B13" s="57"/>
      <c r="C13" s="66"/>
      <c r="D13" s="67"/>
      <c r="E13" s="68"/>
      <c r="F13" s="58"/>
      <c r="G13" s="75" t="s">
        <v>42</v>
      </c>
      <c r="H13" s="76">
        <f>SUM(H6:H12)</f>
        <v>0</v>
      </c>
      <c r="I13" s="77">
        <f>SUM(I6:I12)</f>
        <v>0</v>
      </c>
      <c r="J13" s="75"/>
      <c r="K13" s="78" t="s">
        <v>43</v>
      </c>
      <c r="L13" s="79"/>
    </row>
    <row r="14" spans="1:12" x14ac:dyDescent="0.3">
      <c r="A14" s="60" t="s">
        <v>44</v>
      </c>
      <c r="B14" s="80">
        <v>1935</v>
      </c>
      <c r="C14" s="58"/>
      <c r="D14" s="67" t="s">
        <v>45</v>
      </c>
      <c r="E14" s="81">
        <f>E9-E10-E11-E12</f>
        <v>4758</v>
      </c>
      <c r="F14" s="58"/>
      <c r="G14" s="58"/>
      <c r="H14" s="58"/>
      <c r="I14" s="58"/>
      <c r="J14" s="58"/>
      <c r="K14" s="67" t="s">
        <v>68</v>
      </c>
      <c r="L14" s="58"/>
    </row>
    <row r="15" spans="1:12" x14ac:dyDescent="0.3">
      <c r="A15" s="60" t="s">
        <v>46</v>
      </c>
      <c r="B15" s="80">
        <v>378</v>
      </c>
      <c r="C15" s="58"/>
      <c r="D15" s="58" t="s">
        <v>47</v>
      </c>
      <c r="E15" s="80">
        <v>1161</v>
      </c>
      <c r="F15" s="58"/>
      <c r="G15" s="115"/>
      <c r="H15" s="115"/>
      <c r="I15" s="115"/>
      <c r="J15" s="58"/>
      <c r="K15" s="58"/>
      <c r="L15" s="58"/>
    </row>
    <row r="16" spans="1:12" x14ac:dyDescent="0.3">
      <c r="A16" s="60" t="s">
        <v>48</v>
      </c>
      <c r="B16" s="80">
        <v>267</v>
      </c>
      <c r="C16" s="58"/>
      <c r="D16" s="58"/>
      <c r="E16" s="59"/>
      <c r="F16" s="58"/>
      <c r="G16" s="116"/>
      <c r="H16" s="117"/>
      <c r="I16" s="115"/>
      <c r="J16" s="58"/>
      <c r="K16" s="58"/>
      <c r="L16" s="58"/>
    </row>
    <row r="17" spans="1:12" x14ac:dyDescent="0.3">
      <c r="A17" s="60" t="s">
        <v>49</v>
      </c>
      <c r="B17" s="82">
        <v>1377</v>
      </c>
      <c r="C17" s="58"/>
      <c r="D17" s="67" t="s">
        <v>50</v>
      </c>
      <c r="E17" s="81">
        <f>E14-E15</f>
        <v>3597</v>
      </c>
      <c r="F17" s="58"/>
      <c r="G17" s="116"/>
      <c r="H17" s="117"/>
      <c r="I17" s="115"/>
      <c r="J17" s="58"/>
      <c r="K17" s="58"/>
      <c r="L17" s="58"/>
    </row>
    <row r="18" spans="1:12" x14ac:dyDescent="0.3">
      <c r="A18" s="69" t="s">
        <v>51</v>
      </c>
      <c r="B18" s="81">
        <f>SUM(B14:B17)</f>
        <v>3957</v>
      </c>
      <c r="C18" s="58"/>
      <c r="D18" s="58"/>
      <c r="E18" s="70"/>
      <c r="F18" s="58"/>
      <c r="G18" s="115"/>
      <c r="H18" s="115"/>
      <c r="I18" s="115"/>
      <c r="J18" s="58"/>
      <c r="K18" s="58"/>
      <c r="L18" s="71"/>
    </row>
    <row r="19" spans="1:12" x14ac:dyDescent="0.3">
      <c r="A19" s="60" t="s">
        <v>48</v>
      </c>
      <c r="B19" s="80">
        <f>711+470</f>
        <v>1181</v>
      </c>
      <c r="C19" s="58"/>
      <c r="D19" s="119" t="s">
        <v>60</v>
      </c>
      <c r="E19" s="119"/>
      <c r="F19" s="58"/>
      <c r="G19" s="115"/>
      <c r="H19" s="115"/>
      <c r="I19" s="115"/>
      <c r="J19" s="58"/>
      <c r="K19" s="58"/>
      <c r="L19" s="72"/>
    </row>
    <row r="20" spans="1:12" x14ac:dyDescent="0.3">
      <c r="A20" s="60" t="s">
        <v>46</v>
      </c>
      <c r="B20" s="82">
        <f>1347+1000</f>
        <v>2347</v>
      </c>
      <c r="C20" s="58"/>
      <c r="D20" s="83" t="s">
        <v>52</v>
      </c>
      <c r="E20" s="84">
        <v>6.5600000000000006E-2</v>
      </c>
      <c r="F20" s="58"/>
      <c r="G20" s="58"/>
      <c r="H20" s="58"/>
      <c r="I20" s="58"/>
      <c r="J20" s="58"/>
      <c r="K20" s="58"/>
      <c r="L20" s="58"/>
    </row>
    <row r="21" spans="1:12" x14ac:dyDescent="0.3">
      <c r="A21" s="69" t="s">
        <v>53</v>
      </c>
      <c r="B21" s="81">
        <f>+B19+B20</f>
        <v>3528</v>
      </c>
      <c r="C21" s="58"/>
      <c r="D21" s="83" t="s">
        <v>54</v>
      </c>
      <c r="E21" s="85">
        <v>0.17</v>
      </c>
      <c r="F21" s="58"/>
      <c r="G21" s="58"/>
      <c r="H21" s="58"/>
      <c r="I21" s="58"/>
      <c r="J21" s="58"/>
      <c r="K21" s="58"/>
      <c r="L21" s="58"/>
    </row>
    <row r="22" spans="1:12" x14ac:dyDescent="0.3">
      <c r="A22" s="60" t="s">
        <v>55</v>
      </c>
      <c r="B22" s="80">
        <v>2478</v>
      </c>
      <c r="C22" s="58"/>
      <c r="D22" s="83" t="s">
        <v>56</v>
      </c>
      <c r="E22" s="85">
        <v>7.7499999999999999E-2</v>
      </c>
      <c r="F22" s="58"/>
      <c r="G22" s="58"/>
      <c r="H22" s="58"/>
      <c r="I22" s="58"/>
      <c r="J22" s="58"/>
      <c r="K22" s="58"/>
      <c r="L22" s="58"/>
    </row>
    <row r="23" spans="1:12" x14ac:dyDescent="0.3">
      <c r="A23" s="60" t="s">
        <v>57</v>
      </c>
      <c r="B23" s="82">
        <v>9717</v>
      </c>
      <c r="C23" s="58"/>
      <c r="D23" s="83" t="s">
        <v>58</v>
      </c>
      <c r="E23" s="86">
        <v>1.4</v>
      </c>
      <c r="F23" s="73"/>
      <c r="G23" s="58"/>
      <c r="H23" s="58"/>
      <c r="I23" s="58"/>
      <c r="J23" s="58"/>
      <c r="K23" s="58"/>
      <c r="L23" s="58"/>
    </row>
    <row r="24" spans="1:12" x14ac:dyDescent="0.3">
      <c r="A24" s="69" t="s">
        <v>59</v>
      </c>
      <c r="B24" s="81">
        <f>+B22+B23</f>
        <v>12195</v>
      </c>
      <c r="C24" s="58"/>
      <c r="D24" s="89" t="s">
        <v>60</v>
      </c>
      <c r="E24" s="90"/>
      <c r="F24" s="73"/>
      <c r="G24" s="58"/>
      <c r="H24" s="58"/>
      <c r="I24" s="58"/>
      <c r="J24" s="58"/>
      <c r="K24" s="58"/>
      <c r="L24" s="58"/>
    </row>
    <row r="25" spans="1:12" x14ac:dyDescent="0.3">
      <c r="A25" s="58"/>
      <c r="B25" s="57"/>
      <c r="C25" s="58"/>
      <c r="D25" s="73"/>
      <c r="E25" s="73"/>
      <c r="F25" s="73"/>
      <c r="G25" s="58"/>
      <c r="H25" s="58"/>
      <c r="I25" s="58"/>
      <c r="J25" s="58"/>
      <c r="K25" s="58"/>
      <c r="L25" s="58"/>
    </row>
    <row r="26" spans="1:12" x14ac:dyDescent="0.3">
      <c r="A26" s="65" t="s">
        <v>61</v>
      </c>
      <c r="B26" s="81">
        <f>+B18+B21+B24</f>
        <v>19680</v>
      </c>
      <c r="C26" s="58"/>
      <c r="D26" s="73"/>
      <c r="E26" s="73"/>
      <c r="F26" s="73"/>
      <c r="G26" s="58"/>
      <c r="H26" s="58"/>
      <c r="I26" s="58"/>
      <c r="J26" s="58"/>
      <c r="K26" s="58"/>
      <c r="L26" s="58"/>
    </row>
    <row r="27" spans="1:12" x14ac:dyDescent="0.3">
      <c r="D27" s="121" t="s">
        <v>104</v>
      </c>
      <c r="E27" s="121"/>
    </row>
    <row r="28" spans="1:12" x14ac:dyDescent="0.3">
      <c r="D28" s="40" t="s">
        <v>94</v>
      </c>
      <c r="E28" s="87">
        <v>0.3</v>
      </c>
    </row>
    <row r="29" spans="1:12" x14ac:dyDescent="0.3">
      <c r="D29" s="40" t="s">
        <v>103</v>
      </c>
      <c r="E29" s="87">
        <v>0.105</v>
      </c>
    </row>
    <row r="30" spans="1:12" x14ac:dyDescent="0.3">
      <c r="D30" s="40" t="s">
        <v>27</v>
      </c>
      <c r="E30" s="88">
        <v>0.15</v>
      </c>
    </row>
    <row r="31" spans="1:12" x14ac:dyDescent="0.3">
      <c r="D31" s="61" t="s">
        <v>30</v>
      </c>
      <c r="E31" s="88">
        <v>0.11</v>
      </c>
    </row>
    <row r="32" spans="1:12" ht="15" customHeight="1" x14ac:dyDescent="0.3">
      <c r="D32" s="61" t="s">
        <v>32</v>
      </c>
      <c r="E32" s="88">
        <v>0.09</v>
      </c>
      <c r="H32" s="108"/>
    </row>
    <row r="33" spans="4:5" x14ac:dyDescent="0.3">
      <c r="D33" s="61" t="s">
        <v>34</v>
      </c>
      <c r="E33" s="88">
        <v>0.1</v>
      </c>
    </row>
    <row r="34" spans="4:5" x14ac:dyDescent="0.3">
      <c r="D34" s="61" t="s">
        <v>37</v>
      </c>
      <c r="E34" s="88">
        <v>0.16500000000000001</v>
      </c>
    </row>
    <row r="35" spans="4:5" x14ac:dyDescent="0.3">
      <c r="D35" s="74"/>
      <c r="E35" s="74"/>
    </row>
  </sheetData>
  <mergeCells count="5">
    <mergeCell ref="A1:H2"/>
    <mergeCell ref="D27:E27"/>
    <mergeCell ref="D4:E4"/>
    <mergeCell ref="A4:B4"/>
    <mergeCell ref="D19:E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6C34-C1CD-478E-B498-159A1A657A68}">
  <dimension ref="A1:O44"/>
  <sheetViews>
    <sheetView workbookViewId="0">
      <selection sqref="A1:H2"/>
    </sheetView>
  </sheetViews>
  <sheetFormatPr baseColWidth="10" defaultRowHeight="14.4" x14ac:dyDescent="0.3"/>
  <cols>
    <col min="1" max="1" width="12.88671875" bestFit="1" customWidth="1"/>
    <col min="2" max="2" width="13.44140625" bestFit="1" customWidth="1"/>
    <col min="4" max="4" width="19.33203125" bestFit="1" customWidth="1"/>
    <col min="5" max="5" width="12.44140625" bestFit="1" customWidth="1"/>
    <col min="6" max="8" width="12.33203125" bestFit="1" customWidth="1"/>
    <col min="9" max="9" width="11.33203125" bestFit="1" customWidth="1"/>
    <col min="10" max="11" width="12.33203125" bestFit="1" customWidth="1"/>
  </cols>
  <sheetData>
    <row r="1" spans="1:8" x14ac:dyDescent="0.3">
      <c r="A1" s="118" t="s">
        <v>62</v>
      </c>
      <c r="B1" s="118"/>
      <c r="C1" s="118"/>
      <c r="D1" s="118"/>
      <c r="E1" s="118"/>
      <c r="F1" s="118"/>
      <c r="G1" s="118"/>
      <c r="H1" s="118"/>
    </row>
    <row r="2" spans="1:8" ht="15" thickBot="1" x14ac:dyDescent="0.35">
      <c r="A2" s="118"/>
      <c r="B2" s="118"/>
      <c r="C2" s="118"/>
      <c r="D2" s="118"/>
      <c r="E2" s="118"/>
      <c r="F2" s="118"/>
      <c r="G2" s="118"/>
      <c r="H2" s="118"/>
    </row>
    <row r="3" spans="1:8" x14ac:dyDescent="0.3">
      <c r="A3" s="138" t="s">
        <v>19</v>
      </c>
      <c r="B3" s="138"/>
      <c r="D3" s="139" t="s">
        <v>63</v>
      </c>
      <c r="E3" s="140"/>
      <c r="F3" s="140"/>
      <c r="G3" s="140"/>
      <c r="H3" s="141"/>
    </row>
    <row r="4" spans="1:8" x14ac:dyDescent="0.3">
      <c r="A4" s="130" t="s">
        <v>73</v>
      </c>
      <c r="B4" s="130"/>
      <c r="D4" s="46" t="s">
        <v>64</v>
      </c>
      <c r="E4" s="46">
        <v>0</v>
      </c>
      <c r="F4" s="46">
        <v>1</v>
      </c>
      <c r="G4" s="46">
        <v>2</v>
      </c>
      <c r="H4" s="46">
        <v>3</v>
      </c>
    </row>
    <row r="5" spans="1:8" x14ac:dyDescent="0.3">
      <c r="A5" s="3" t="s">
        <v>93</v>
      </c>
      <c r="B5" s="36"/>
      <c r="D5" s="3" t="s">
        <v>65</v>
      </c>
      <c r="E5" s="37"/>
      <c r="F5" s="37"/>
      <c r="G5" s="37"/>
      <c r="H5" s="37"/>
    </row>
    <row r="6" spans="1:8" x14ac:dyDescent="0.3">
      <c r="A6" s="3" t="s">
        <v>92</v>
      </c>
      <c r="B6" s="37"/>
      <c r="D6" s="3" t="s">
        <v>66</v>
      </c>
      <c r="E6" s="37"/>
      <c r="F6" s="37"/>
      <c r="G6" s="37"/>
      <c r="H6" s="37"/>
    </row>
    <row r="7" spans="1:8" x14ac:dyDescent="0.3">
      <c r="A7" s="130" t="s">
        <v>87</v>
      </c>
      <c r="B7" s="130"/>
      <c r="D7" s="47" t="s">
        <v>67</v>
      </c>
      <c r="E7" s="48">
        <f>SUM(E5:E6)</f>
        <v>0</v>
      </c>
      <c r="F7" s="48">
        <f t="shared" ref="F7:H7" si="0">SUM(F5:F6)</f>
        <v>0</v>
      </c>
      <c r="G7" s="48">
        <f t="shared" si="0"/>
        <v>0</v>
      </c>
      <c r="H7" s="48">
        <f t="shared" si="0"/>
        <v>0</v>
      </c>
    </row>
    <row r="8" spans="1:8" x14ac:dyDescent="0.3">
      <c r="A8" s="3" t="s">
        <v>91</v>
      </c>
      <c r="B8" s="37"/>
    </row>
    <row r="9" spans="1:8" x14ac:dyDescent="0.3">
      <c r="A9" s="3" t="s">
        <v>90</v>
      </c>
      <c r="B9" s="37"/>
      <c r="D9" s="138" t="s">
        <v>69</v>
      </c>
      <c r="E9" s="138"/>
      <c r="F9" s="138"/>
      <c r="G9" s="138"/>
      <c r="H9" s="138"/>
    </row>
    <row r="10" spans="1:8" x14ac:dyDescent="0.3">
      <c r="A10" s="130" t="s">
        <v>88</v>
      </c>
      <c r="B10" s="130"/>
      <c r="D10" s="120" t="s">
        <v>70</v>
      </c>
      <c r="E10" s="120" t="s">
        <v>71</v>
      </c>
      <c r="F10" s="120"/>
      <c r="G10" s="120"/>
      <c r="H10" s="120"/>
    </row>
    <row r="11" spans="1:8" x14ac:dyDescent="0.3">
      <c r="A11" s="3" t="s">
        <v>96</v>
      </c>
      <c r="B11" s="37"/>
      <c r="D11" s="120"/>
      <c r="E11" s="24">
        <v>0</v>
      </c>
      <c r="F11" s="24">
        <v>1</v>
      </c>
      <c r="G11" s="24">
        <v>2</v>
      </c>
      <c r="H11" s="24">
        <v>3</v>
      </c>
    </row>
    <row r="12" spans="1:8" x14ac:dyDescent="0.3">
      <c r="A12" s="3" t="s">
        <v>95</v>
      </c>
      <c r="B12" s="37"/>
      <c r="D12" s="3" t="s">
        <v>73</v>
      </c>
      <c r="E12" s="37"/>
      <c r="F12" s="37"/>
      <c r="G12" s="37"/>
      <c r="H12" s="37"/>
    </row>
    <row r="13" spans="1:8" x14ac:dyDescent="0.3">
      <c r="A13" s="130" t="s">
        <v>76</v>
      </c>
      <c r="B13" s="130"/>
      <c r="D13" s="3" t="s">
        <v>74</v>
      </c>
      <c r="E13" s="37"/>
      <c r="F13" s="37"/>
      <c r="G13" s="37"/>
      <c r="H13" s="37"/>
    </row>
    <row r="14" spans="1:8" x14ac:dyDescent="0.3">
      <c r="A14" s="3" t="s">
        <v>89</v>
      </c>
      <c r="B14" s="38"/>
      <c r="C14" s="33"/>
      <c r="D14" s="24" t="s">
        <v>75</v>
      </c>
      <c r="E14" s="37">
        <v>0</v>
      </c>
      <c r="F14" s="48">
        <f>F12-F13</f>
        <v>0</v>
      </c>
      <c r="G14" s="48">
        <f t="shared" ref="G14:H14" si="1">G12-G13</f>
        <v>0</v>
      </c>
      <c r="H14" s="48">
        <f t="shared" si="1"/>
        <v>0</v>
      </c>
    </row>
    <row r="15" spans="1:8" x14ac:dyDescent="0.3">
      <c r="A15" s="130" t="s">
        <v>97</v>
      </c>
      <c r="B15" s="130"/>
      <c r="D15" s="3" t="s">
        <v>76</v>
      </c>
      <c r="E15" s="37"/>
      <c r="F15" s="37"/>
      <c r="G15" s="37"/>
      <c r="H15" s="37"/>
    </row>
    <row r="16" spans="1:8" x14ac:dyDescent="0.3">
      <c r="A16" s="3" t="s">
        <v>94</v>
      </c>
      <c r="B16" s="42"/>
      <c r="D16" s="24" t="s">
        <v>45</v>
      </c>
      <c r="E16" s="48">
        <v>0</v>
      </c>
      <c r="F16" s="48">
        <f>F14-F15</f>
        <v>0</v>
      </c>
      <c r="G16" s="48">
        <f t="shared" ref="G16:H16" si="2">G14-G15</f>
        <v>0</v>
      </c>
      <c r="H16" s="48">
        <f t="shared" si="2"/>
        <v>0</v>
      </c>
    </row>
    <row r="17" spans="1:15" x14ac:dyDescent="0.3">
      <c r="A17" s="40" t="s">
        <v>68</v>
      </c>
      <c r="B17" s="41"/>
      <c r="D17" s="3" t="s">
        <v>79</v>
      </c>
      <c r="E17" s="37"/>
      <c r="F17" s="37"/>
      <c r="G17" s="37"/>
      <c r="H17" s="37"/>
    </row>
    <row r="18" spans="1:15" x14ac:dyDescent="0.3">
      <c r="D18" s="24" t="s">
        <v>80</v>
      </c>
      <c r="E18" s="37">
        <v>0</v>
      </c>
      <c r="F18" s="48">
        <f>F16-F17</f>
        <v>0</v>
      </c>
      <c r="G18" s="48">
        <f t="shared" ref="G18:H18" si="3">G16-G17</f>
        <v>0</v>
      </c>
      <c r="H18" s="48">
        <f t="shared" si="3"/>
        <v>0</v>
      </c>
      <c r="I18" s="54"/>
    </row>
    <row r="19" spans="1:15" x14ac:dyDescent="0.3">
      <c r="D19" s="3" t="s">
        <v>76</v>
      </c>
      <c r="E19" s="37"/>
      <c r="F19" s="37"/>
      <c r="G19" s="37"/>
      <c r="H19" s="37"/>
    </row>
    <row r="20" spans="1:15" x14ac:dyDescent="0.3">
      <c r="A20" s="53"/>
      <c r="B20" s="53"/>
      <c r="D20" s="3" t="s">
        <v>81</v>
      </c>
      <c r="E20" s="37"/>
      <c r="F20" s="37"/>
      <c r="G20" s="37"/>
      <c r="H20" s="37"/>
    </row>
    <row r="21" spans="1:15" x14ac:dyDescent="0.3">
      <c r="D21" s="3" t="s">
        <v>82</v>
      </c>
      <c r="E21" s="37"/>
      <c r="F21" s="37"/>
      <c r="G21" s="37"/>
      <c r="H21" s="37"/>
    </row>
    <row r="22" spans="1:15" x14ac:dyDescent="0.3">
      <c r="D22" s="49" t="s">
        <v>69</v>
      </c>
      <c r="E22" s="50">
        <f>SUM(E18:E21)</f>
        <v>0</v>
      </c>
      <c r="F22" s="50">
        <f>SUM(F18:F21)</f>
        <v>0</v>
      </c>
      <c r="G22" s="50">
        <f>SUM(G18:G21)</f>
        <v>0</v>
      </c>
      <c r="H22" s="50">
        <f>SUM(H18:H21)</f>
        <v>0</v>
      </c>
    </row>
    <row r="23" spans="1:15" x14ac:dyDescent="0.3">
      <c r="D23" s="3" t="s">
        <v>98</v>
      </c>
      <c r="E23" s="43"/>
      <c r="F23" s="43"/>
      <c r="G23" s="43"/>
      <c r="H23" s="43"/>
      <c r="L23" s="13"/>
      <c r="M23" s="13"/>
      <c r="N23" s="13"/>
      <c r="O23" s="13"/>
    </row>
    <row r="24" spans="1:15" x14ac:dyDescent="0.3">
      <c r="D24" s="44"/>
      <c r="E24" s="33"/>
      <c r="F24" s="33"/>
      <c r="G24" s="33"/>
      <c r="H24" s="33"/>
      <c r="L24" s="13"/>
      <c r="M24" s="13"/>
      <c r="N24" s="13"/>
      <c r="O24" s="13"/>
    </row>
    <row r="25" spans="1:15" ht="15" thickBot="1" x14ac:dyDescent="0.35">
      <c r="D25" s="44"/>
      <c r="E25" s="45"/>
      <c r="F25" s="45"/>
      <c r="G25" s="45"/>
      <c r="H25" s="45"/>
      <c r="L25" s="13"/>
      <c r="M25" s="13"/>
      <c r="N25" s="13"/>
      <c r="O25" s="13"/>
    </row>
    <row r="26" spans="1:15" ht="15" thickBot="1" x14ac:dyDescent="0.35">
      <c r="D26" s="14" t="s">
        <v>71</v>
      </c>
      <c r="E26" s="15" t="s">
        <v>72</v>
      </c>
      <c r="F26" s="12" t="s">
        <v>68</v>
      </c>
      <c r="G26" s="16"/>
      <c r="H26" s="17"/>
      <c r="L26" s="13"/>
      <c r="M26" s="13"/>
      <c r="N26" s="13"/>
      <c r="O26" s="13"/>
    </row>
    <row r="27" spans="1:15" x14ac:dyDescent="0.3">
      <c r="D27" s="18">
        <v>0</v>
      </c>
      <c r="E27" s="19"/>
      <c r="F27" s="123"/>
      <c r="G27" s="20"/>
      <c r="H27" s="21"/>
      <c r="L27" s="13"/>
      <c r="M27" s="13"/>
      <c r="N27" s="13"/>
      <c r="O27" s="13"/>
    </row>
    <row r="28" spans="1:15" x14ac:dyDescent="0.3">
      <c r="D28" s="18">
        <v>1</v>
      </c>
      <c r="E28" s="19"/>
      <c r="F28" s="124"/>
      <c r="G28" s="22"/>
      <c r="H28" s="23"/>
      <c r="L28" s="13"/>
      <c r="M28" s="13"/>
      <c r="N28" s="13"/>
      <c r="O28" s="13"/>
    </row>
    <row r="29" spans="1:15" x14ac:dyDescent="0.3">
      <c r="D29" s="18">
        <v>2</v>
      </c>
      <c r="E29" s="19"/>
      <c r="F29" s="124"/>
      <c r="G29" s="22"/>
      <c r="H29" s="23"/>
      <c r="L29" s="13"/>
      <c r="M29" s="13"/>
      <c r="N29" s="13"/>
      <c r="O29" s="13"/>
    </row>
    <row r="30" spans="1:15" ht="15" thickBot="1" x14ac:dyDescent="0.35">
      <c r="D30" s="25">
        <v>3</v>
      </c>
      <c r="E30" s="26"/>
      <c r="F30" s="125"/>
      <c r="G30" s="27"/>
      <c r="H30" s="28"/>
      <c r="L30" s="13"/>
      <c r="M30" s="13"/>
      <c r="N30" s="13"/>
      <c r="O30" s="13"/>
    </row>
    <row r="31" spans="1:15" ht="15" thickBot="1" x14ac:dyDescent="0.35">
      <c r="D31" s="29" t="s">
        <v>77</v>
      </c>
      <c r="E31" s="30"/>
      <c r="F31" s="126" t="s">
        <v>78</v>
      </c>
      <c r="G31" s="51"/>
      <c r="H31" s="31"/>
      <c r="L31" s="13"/>
      <c r="M31" s="13"/>
      <c r="N31" s="13"/>
      <c r="O31" s="13"/>
    </row>
    <row r="32" spans="1:15" ht="15" thickBot="1" x14ac:dyDescent="0.35">
      <c r="F32" s="127"/>
      <c r="G32" s="52"/>
      <c r="H32" s="32"/>
      <c r="L32" s="13"/>
      <c r="M32" s="13"/>
      <c r="N32" s="13"/>
      <c r="O32" s="13"/>
    </row>
    <row r="33" spans="3:15" ht="15" thickBot="1" x14ac:dyDescent="0.35">
      <c r="L33" s="13"/>
      <c r="M33" s="13"/>
      <c r="N33" s="13"/>
      <c r="O33" s="13"/>
    </row>
    <row r="34" spans="3:15" ht="15" thickBot="1" x14ac:dyDescent="0.35">
      <c r="D34" s="114" t="s">
        <v>83</v>
      </c>
      <c r="E34" s="113">
        <f>IF(SUM($E22:E22)=$E$22,0,IF(SUM($E22:E22)&lt;=0,1))</f>
        <v>0</v>
      </c>
      <c r="F34" s="113">
        <f>IF(SUM($E22:F22)=$E$22,0,IF(SUM($E22:F22)&lt;=0,1))</f>
        <v>0</v>
      </c>
      <c r="G34" s="113">
        <f>IF(SUM($E22:G22)=$E$22,0,IF(SUM($E22:G22)&lt;=0,1))</f>
        <v>0</v>
      </c>
      <c r="H34" s="113">
        <f>IF(SUM($E22:H22)=$E$22,0,IF(SUM($E22:H22)&lt;=0,1,ROUND(ABS(SUM($E22:G22))/H22,1)))</f>
        <v>0</v>
      </c>
      <c r="I34" s="34">
        <f>SUM(E34:H34)</f>
        <v>0</v>
      </c>
      <c r="J34" s="112"/>
    </row>
    <row r="35" spans="3:15" x14ac:dyDescent="0.3">
      <c r="C35" s="44"/>
      <c r="D35" s="109"/>
      <c r="E35" s="110"/>
      <c r="F35" s="110"/>
      <c r="G35" s="110"/>
      <c r="H35" s="110"/>
      <c r="I35" s="111"/>
      <c r="J35" s="112"/>
    </row>
    <row r="36" spans="3:15" x14ac:dyDescent="0.3">
      <c r="D36" s="131" t="s">
        <v>84</v>
      </c>
      <c r="E36" s="132"/>
      <c r="F36" s="132"/>
      <c r="G36" s="133"/>
    </row>
    <row r="37" spans="3:15" x14ac:dyDescent="0.3">
      <c r="D37" s="134" t="s">
        <v>85</v>
      </c>
      <c r="E37" s="135"/>
      <c r="F37" s="33"/>
      <c r="G37" s="128"/>
      <c r="I37" s="33"/>
      <c r="J37" s="33"/>
      <c r="K37" s="33"/>
    </row>
    <row r="38" spans="3:15" ht="15" thickBot="1" x14ac:dyDescent="0.35">
      <c r="D38" s="136" t="s">
        <v>86</v>
      </c>
      <c r="E38" s="137"/>
      <c r="F38" s="35"/>
      <c r="G38" s="129"/>
    </row>
    <row r="40" spans="3:15" x14ac:dyDescent="0.3">
      <c r="D40" s="138" t="s">
        <v>102</v>
      </c>
      <c r="E40" s="138"/>
    </row>
    <row r="41" spans="3:15" x14ac:dyDescent="0.3">
      <c r="D41" s="47" t="s">
        <v>78</v>
      </c>
      <c r="E41" s="46" t="str">
        <f>IF(G31&gt;0,"ACEPTADO","RECHAZADO")</f>
        <v>RECHAZADO</v>
      </c>
    </row>
    <row r="42" spans="3:15" x14ac:dyDescent="0.3">
      <c r="D42" s="47" t="s">
        <v>77</v>
      </c>
      <c r="E42" s="46" t="str">
        <f>IF(H26&gt;G26,"ACEPTADO","RECHAZADO")</f>
        <v>RECHAZADO</v>
      </c>
    </row>
    <row r="43" spans="3:15" x14ac:dyDescent="0.3">
      <c r="D43" s="47" t="s">
        <v>100</v>
      </c>
      <c r="E43" s="46" t="str">
        <f>IF(I34&lt;=H4,"ACEPTADO","RECHAZADO")</f>
        <v>ACEPTADO</v>
      </c>
    </row>
    <row r="44" spans="3:15" x14ac:dyDescent="0.3">
      <c r="D44" s="47" t="s">
        <v>101</v>
      </c>
      <c r="E44" s="46" t="e">
        <f>IF(G37&gt;(H18/H12),"ACEPTADO","RECHAZADO")</f>
        <v>#DIV/0!</v>
      </c>
    </row>
  </sheetData>
  <mergeCells count="18">
    <mergeCell ref="D9:H9"/>
    <mergeCell ref="D40:E40"/>
    <mergeCell ref="A1:H2"/>
    <mergeCell ref="F27:F30"/>
    <mergeCell ref="F31:F32"/>
    <mergeCell ref="G37:G38"/>
    <mergeCell ref="A7:B7"/>
    <mergeCell ref="A4:B4"/>
    <mergeCell ref="D36:G36"/>
    <mergeCell ref="D37:E37"/>
    <mergeCell ref="D38:E38"/>
    <mergeCell ref="A10:B10"/>
    <mergeCell ref="A13:B13"/>
    <mergeCell ref="A15:B15"/>
    <mergeCell ref="A3:B3"/>
    <mergeCell ref="D3:H3"/>
    <mergeCell ref="D10:D11"/>
    <mergeCell ref="E10:H10"/>
  </mergeCells>
  <conditionalFormatting sqref="E41:E44">
    <cfRule type="containsText" dxfId="1" priority="1" operator="containsText" text="RECHAZADO">
      <formula>NOT(ISERROR(SEARCH("RECHAZADO",E41)))</formula>
    </cfRule>
    <cfRule type="containsText" dxfId="0" priority="2" operator="containsText" text="ACEPTADO">
      <formula>NOT(ISERROR(SEARCH("ACEPTADO",E41)))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  <vt:lpstr>EJERCICIO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MORO</dc:creator>
  <cp:lastModifiedBy>DANIEL MORO</cp:lastModifiedBy>
  <dcterms:created xsi:type="dcterms:W3CDTF">2021-12-11T20:49:47Z</dcterms:created>
  <dcterms:modified xsi:type="dcterms:W3CDTF">2021-12-15T01:22:36Z</dcterms:modified>
</cp:coreProperties>
</file>