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089D90D9-C428-4E86-93F9-0CB8CF42D503}" xr6:coauthVersionLast="47" xr6:coauthVersionMax="47" xr10:uidLastSave="{00000000-0000-0000-0000-000000000000}"/>
  <bookViews>
    <workbookView xWindow="-28920" yWindow="-3645" windowWidth="29040" windowHeight="15840" activeTab="1" xr2:uid="{D92DC404-8134-498E-810F-3FE72251F43B}"/>
  </bookViews>
  <sheets>
    <sheet name="EF NIF" sheetId="6" r:id="rId1"/>
    <sheet name="BG NIIF" sheetId="3" r:id="rId2"/>
    <sheet name="Razones Financieras" sheetId="5" r:id="rId3"/>
    <sheet name="Otras Razon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" i="3" l="1"/>
  <c r="C26" i="5" l="1"/>
  <c r="C19" i="5"/>
  <c r="AE12" i="3"/>
  <c r="AD12" i="3"/>
  <c r="AC12" i="3"/>
  <c r="AB12" i="3"/>
  <c r="AA12" i="3"/>
  <c r="Z12" i="3"/>
  <c r="Y12" i="3"/>
  <c r="X12" i="3"/>
  <c r="W12" i="3"/>
  <c r="V12" i="3"/>
  <c r="U12" i="3"/>
  <c r="T12" i="3"/>
  <c r="J68" i="6"/>
  <c r="L68" i="6"/>
  <c r="J70" i="6"/>
  <c r="L70" i="6"/>
  <c r="J72" i="6"/>
  <c r="L72" i="6"/>
  <c r="J74" i="6"/>
  <c r="L74" i="6"/>
  <c r="J76" i="6"/>
  <c r="L76" i="6"/>
  <c r="J78" i="6"/>
  <c r="L78" i="6"/>
  <c r="J79" i="6"/>
  <c r="L79" i="6"/>
  <c r="I80" i="6"/>
  <c r="J80" i="6"/>
  <c r="K80" i="6"/>
  <c r="L80" i="6" s="1"/>
  <c r="I82" i="6"/>
  <c r="J82" i="6"/>
  <c r="K82" i="6"/>
  <c r="L82" i="6" s="1"/>
  <c r="O38" i="3" l="1"/>
  <c r="O48" i="3" s="1"/>
  <c r="L57" i="3"/>
  <c r="AA14" i="3" s="1"/>
  <c r="J57" i="3"/>
  <c r="Y14" i="3" s="1"/>
  <c r="P26" i="3"/>
  <c r="O26" i="3"/>
  <c r="N26" i="3"/>
  <c r="M26" i="3"/>
  <c r="L26" i="3"/>
  <c r="K26" i="3"/>
  <c r="J26" i="3"/>
  <c r="I26" i="3"/>
  <c r="H26" i="3"/>
  <c r="G26" i="3"/>
  <c r="F26" i="3"/>
  <c r="E26" i="3"/>
  <c r="M13" i="3"/>
  <c r="M9" i="3"/>
  <c r="L16" i="3"/>
  <c r="K16" i="3"/>
  <c r="J16" i="3"/>
  <c r="I16" i="3"/>
  <c r="H16" i="3"/>
  <c r="G16" i="3"/>
  <c r="F16" i="3"/>
  <c r="E16" i="3"/>
  <c r="P16" i="3"/>
  <c r="O16" i="3"/>
  <c r="N16" i="3"/>
  <c r="M38" i="3"/>
  <c r="M48" i="3" s="1"/>
  <c r="M55" i="3"/>
  <c r="M57" i="3" s="1"/>
  <c r="AB14" i="3" s="1"/>
  <c r="P57" i="3"/>
  <c r="AE14" i="3" s="1"/>
  <c r="K57" i="3"/>
  <c r="Z14" i="3" s="1"/>
  <c r="I57" i="3"/>
  <c r="X14" i="3" s="1"/>
  <c r="H57" i="3"/>
  <c r="W14" i="3" s="1"/>
  <c r="G57" i="3"/>
  <c r="V14" i="3" s="1"/>
  <c r="F57" i="3"/>
  <c r="U14" i="3" s="1"/>
  <c r="E57" i="3"/>
  <c r="T14" i="3" s="1"/>
  <c r="P38" i="3"/>
  <c r="P48" i="3" s="1"/>
  <c r="N38" i="3"/>
  <c r="N48" i="3" s="1"/>
  <c r="L38" i="3"/>
  <c r="L48" i="3" s="1"/>
  <c r="K38" i="3"/>
  <c r="K48" i="3" s="1"/>
  <c r="J38" i="3"/>
  <c r="J48" i="3" s="1"/>
  <c r="I38" i="3"/>
  <c r="I48" i="3" s="1"/>
  <c r="H38" i="3"/>
  <c r="H48" i="3" s="1"/>
  <c r="G38" i="3"/>
  <c r="G48" i="3" s="1"/>
  <c r="F38" i="3"/>
  <c r="F48" i="3" s="1"/>
  <c r="E38" i="3"/>
  <c r="E48" i="3" s="1"/>
  <c r="AC9" i="3" l="1"/>
  <c r="AC10" i="3"/>
  <c r="AC13" i="3"/>
  <c r="U10" i="3"/>
  <c r="U13" i="3"/>
  <c r="Y10" i="3"/>
  <c r="Y13" i="3"/>
  <c r="AE10" i="3"/>
  <c r="AE13" i="3"/>
  <c r="W10" i="3"/>
  <c r="W13" i="3"/>
  <c r="AA10" i="3"/>
  <c r="AA13" i="3"/>
  <c r="AD13" i="3"/>
  <c r="AD10" i="3"/>
  <c r="V13" i="3"/>
  <c r="V10" i="3"/>
  <c r="Z13" i="3"/>
  <c r="Z10" i="3"/>
  <c r="T13" i="3"/>
  <c r="T10" i="3"/>
  <c r="X13" i="3"/>
  <c r="X10" i="3"/>
  <c r="U9" i="3"/>
  <c r="Y9" i="3"/>
  <c r="AD9" i="3"/>
  <c r="V9" i="3"/>
  <c r="Z9" i="3"/>
  <c r="AE9" i="3"/>
  <c r="W9" i="3"/>
  <c r="AA9" i="3"/>
  <c r="X9" i="3"/>
  <c r="P28" i="3"/>
  <c r="F28" i="3"/>
  <c r="J28" i="3"/>
  <c r="N28" i="3"/>
  <c r="I59" i="3"/>
  <c r="G28" i="3"/>
  <c r="K28" i="3"/>
  <c r="O28" i="3"/>
  <c r="H59" i="3"/>
  <c r="H28" i="3"/>
  <c r="L28" i="3"/>
  <c r="E28" i="3"/>
  <c r="I28" i="3"/>
  <c r="M16" i="3"/>
  <c r="P59" i="3"/>
  <c r="L59" i="3"/>
  <c r="F59" i="3"/>
  <c r="J59" i="3"/>
  <c r="M59" i="3"/>
  <c r="G59" i="3"/>
  <c r="K59" i="3"/>
  <c r="E59" i="3"/>
  <c r="L61" i="3" l="1"/>
  <c r="AA11" i="3"/>
  <c r="K61" i="3"/>
  <c r="Z11" i="3"/>
  <c r="J61" i="3"/>
  <c r="Y11" i="3"/>
  <c r="AB13" i="3"/>
  <c r="AB10" i="3"/>
  <c r="H61" i="3"/>
  <c r="W11" i="3"/>
  <c r="G61" i="3"/>
  <c r="V11" i="3"/>
  <c r="F61" i="3"/>
  <c r="U11" i="3"/>
  <c r="I61" i="3"/>
  <c r="X11" i="3"/>
  <c r="P61" i="3"/>
  <c r="AE11" i="3"/>
  <c r="E61" i="3"/>
  <c r="T11" i="3"/>
  <c r="O61" i="3"/>
  <c r="AD11" i="3"/>
  <c r="N61" i="3"/>
  <c r="AC11" i="3"/>
  <c r="M28" i="3"/>
  <c r="AB9" i="3"/>
  <c r="K62" i="3"/>
  <c r="J62" i="3"/>
  <c r="L62" i="3"/>
  <c r="I62" i="3"/>
  <c r="F62" i="3"/>
  <c r="G62" i="3"/>
  <c r="H62" i="3"/>
  <c r="P62" i="3"/>
  <c r="O57" i="3"/>
  <c r="N57" i="3"/>
  <c r="E62" i="3"/>
  <c r="N59" i="3" l="1"/>
  <c r="N62" i="3" s="1"/>
  <c r="AC14" i="3"/>
  <c r="O59" i="3"/>
  <c r="O62" i="3" s="1"/>
  <c r="AD14" i="3"/>
  <c r="M61" i="3"/>
  <c r="AB11" i="3"/>
  <c r="M62" i="3"/>
</calcChain>
</file>

<file path=xl/sharedStrings.xml><?xml version="1.0" encoding="utf-8"?>
<sst xmlns="http://schemas.openxmlformats.org/spreadsheetml/2006/main" count="382" uniqueCount="318">
  <si>
    <t>(en pesos mexicanos)</t>
  </si>
  <si>
    <t>Activos</t>
  </si>
  <si>
    <t>Efectivo y equivalentes de efectivo</t>
  </si>
  <si>
    <t>Cuentas por cobrar a clientes y otras cuentas por cobrar – Neto</t>
  </si>
  <si>
    <t>Cuentas por cobrar a partes relacionadas</t>
  </si>
  <si>
    <t xml:space="preserve">Impuestos por recuperar </t>
  </si>
  <si>
    <t>Inventarios - Neto</t>
  </si>
  <si>
    <t>Pagos anticipados</t>
  </si>
  <si>
    <t>Otros activos financieros</t>
  </si>
  <si>
    <t>Activo a largo plazo:</t>
  </si>
  <si>
    <t>Mejoras a locales arrendados, construcciones en proceso, 
    mobiliario y equipo - Neto</t>
  </si>
  <si>
    <t>Inversión en acciones de compañías subsidiarias</t>
  </si>
  <si>
    <t>Inversión en acciones de entidades asociadas</t>
  </si>
  <si>
    <t>Activos intangibles – Neto</t>
  </si>
  <si>
    <t>Instrumentos financieros derivados</t>
  </si>
  <si>
    <t>Impuestos a la utilidad diferidos activo</t>
  </si>
  <si>
    <t>Total de activo a largo plazo</t>
  </si>
  <si>
    <t>Total activos</t>
  </si>
  <si>
    <t>Préstamos</t>
  </si>
  <si>
    <t>Arrendamiento financiero</t>
  </si>
  <si>
    <t>Cuentas por pagar a proveedores y acreedores diversos</t>
  </si>
  <si>
    <t>Cuentas por pagar a partes relacionadas</t>
  </si>
  <si>
    <t>Otras cuenta por pagar y gastos acumulados</t>
  </si>
  <si>
    <t xml:space="preserve"> </t>
  </si>
  <si>
    <t>Total de pasivo circulante</t>
  </si>
  <si>
    <t>Pasivo a largo plazo:</t>
  </si>
  <si>
    <t>Beneficios a empleados</t>
  </si>
  <si>
    <t>Impuestos a la utilidad diferidos</t>
  </si>
  <si>
    <t>Total de pasivo a largo plazo</t>
  </si>
  <si>
    <t>Total de pasivo</t>
  </si>
  <si>
    <t>Capital contable:</t>
  </si>
  <si>
    <t>Capital social</t>
  </si>
  <si>
    <t>Prima en emisión de acciones</t>
  </si>
  <si>
    <t>Otras cuentas de capital</t>
  </si>
  <si>
    <t>Otras partidas del resultado integral</t>
  </si>
  <si>
    <t>Utilidades acumuladas</t>
  </si>
  <si>
    <t>Total de capital contable</t>
  </si>
  <si>
    <t xml:space="preserve">Total pasivo y capital contable </t>
  </si>
  <si>
    <t>Ejemplo SA de CV</t>
  </si>
  <si>
    <t>UTILIDAD NETA</t>
  </si>
  <si>
    <t>Ingresos diferidos</t>
  </si>
  <si>
    <t>Otros pasivos</t>
  </si>
  <si>
    <t>Ene-20</t>
  </si>
  <si>
    <t>Feb-20</t>
  </si>
  <si>
    <t>Mar-20</t>
  </si>
  <si>
    <t>Abr-20</t>
  </si>
  <si>
    <t>May-20</t>
  </si>
  <si>
    <t>Jun-20</t>
  </si>
  <si>
    <t>Jul-20</t>
  </si>
  <si>
    <t>Ago-20</t>
  </si>
  <si>
    <t>Sep-20</t>
  </si>
  <si>
    <t>Oct-20</t>
  </si>
  <si>
    <t>Nov-20</t>
  </si>
  <si>
    <t>Dic-20</t>
  </si>
  <si>
    <t>Liquidez</t>
  </si>
  <si>
    <t>La liquidez de una organización es juzgada por la capacidad para saldar las obligaciones a corto</t>
  </si>
  <si>
    <t>plazo que se han adquirido a medida que éstas se vencen. Se refieren no solamente a las finanzas</t>
  </si>
  <si>
    <t>totales de la empresa, sino a su habilidad para convertir en efectivo determinados activos y pasivos</t>
  </si>
  <si>
    <t>corrientes.</t>
  </si>
  <si>
    <t>Eficiencia</t>
  </si>
  <si>
    <t>productividad</t>
  </si>
  <si>
    <t>con la cual se administran los recursos, para la obtención de los resultados del proceso y</t>
  </si>
  <si>
    <t>el cumplimiento de los objetivos. Los indicadores de eficiencia miden el nivel de ejecución del proceso,</t>
  </si>
  <si>
    <t>se concentran en el Cómo se hicieron las cosas y miden el rendimiento de los recursos utilizados</t>
  </si>
  <si>
    <t>por un proceso. Tienen que ver con la productividad.</t>
  </si>
  <si>
    <t>Miden el grado de cumplimiento de los objetivos definidos en el Modelo de Operación.</t>
  </si>
  <si>
    <t>El indicador de eficacia mide el logro de los resultados propuestos. Nos indica si se hicieron las cosas</t>
  </si>
  <si>
    <t>que se debían hacer, los aspectos correctos del proceso. Los indicadores de eficacia se enfocan en el</t>
  </si>
  <si>
    <t>Qué se debe hacer, por tal motivo, en el establecimiento de un indicador de eficacia es fundamental</t>
  </si>
  <si>
    <t>conocer y definir operacionalmente los requerimientos del cliente del proceso para comparar lo que</t>
  </si>
  <si>
    <t>entrega el proceso contra lo que él espera.</t>
  </si>
  <si>
    <t>Desempeño</t>
  </si>
  <si>
    <t>Es un instrumento de medición de las principales variables asociadas al cumplimiento de los objetivos</t>
  </si>
  <si>
    <t>y que a su vez constituyen una expresión cuantitativa y/o cualitativa de lo que se pretende alcanzar</t>
  </si>
  <si>
    <t>con un objetivo específico establecido</t>
  </si>
  <si>
    <t>Productividad</t>
  </si>
  <si>
    <t>Deuda</t>
  </si>
  <si>
    <t>Tienen por objeto medir en qué grado y de qué forma participan los acreedores dentro del financiamiento</t>
  </si>
  <si>
    <t>de la empresa. De la misma manera se trata de establecer el riesgo que incurren tales</t>
  </si>
  <si>
    <t>acreedores, el riesgo de los dueños y la conveniencia o inconveniencia de un determinado nivel de</t>
  </si>
  <si>
    <t>endeudamiento para la empresa.</t>
  </si>
  <si>
    <t>Diagnostico financiero</t>
  </si>
  <si>
    <t>Activo corto plazo:</t>
  </si>
  <si>
    <t>Pasivo corto plazo:</t>
  </si>
  <si>
    <t>Total de corto plazo</t>
  </si>
  <si>
    <t>Pasivo</t>
  </si>
  <si>
    <t>RAZONES FINANCIERAS</t>
  </si>
  <si>
    <t>Mes</t>
  </si>
  <si>
    <t>LIQUIDEZ</t>
  </si>
  <si>
    <t>ESTABILIDAD</t>
  </si>
  <si>
    <t>PRODUCTIVIDAD</t>
  </si>
  <si>
    <t>OPERACIÓN</t>
  </si>
  <si>
    <t>Liquidez Mediata</t>
  </si>
  <si>
    <t>Liquidez Inmediata/
Prueba del ácido.</t>
  </si>
  <si>
    <t>Financiamiento de Terceros</t>
  </si>
  <si>
    <t>Inversión de la Compañía</t>
  </si>
  <si>
    <t>Rendimientos sobre el Capital (ROE)</t>
  </si>
  <si>
    <t>Rendimientos sobre el Activo (ROI)</t>
  </si>
  <si>
    <t xml:space="preserve">Rendimiento sobre las Ventas </t>
  </si>
  <si>
    <t>Clientes</t>
  </si>
  <si>
    <t>Proveedores/Acreedores</t>
  </si>
  <si>
    <t xml:space="preserve">Días de rotación de inventarios </t>
  </si>
  <si>
    <t>Activo Circulante/
Pasivo Circulante</t>
  </si>
  <si>
    <t>(Act Cir-Inv-Mcias Transito-Ant Prov )
/Pasivo Circulante</t>
  </si>
  <si>
    <t>Pasivo Total/
Activo Total</t>
  </si>
  <si>
    <t>Capital Contable/
Activo Total</t>
  </si>
  <si>
    <t>Utilidad Neta/
Capital Contable</t>
  </si>
  <si>
    <t>Utilidad Neta/
Activo Total</t>
  </si>
  <si>
    <t>Utilidad Neta/
Ventas Netas</t>
  </si>
  <si>
    <t>Rotación de ctas por cobrar/
días del periodo</t>
  </si>
  <si>
    <t>Rotación de ctas por pagar / dias del periodo</t>
  </si>
  <si>
    <t>Rotación de inventarios/
días del periodo</t>
  </si>
  <si>
    <t>DICIEMBRE 2018</t>
  </si>
  <si>
    <t>DICIEMBRE 2017</t>
  </si>
  <si>
    <t>1.6 a +2</t>
  </si>
  <si>
    <t>+1.5 a 1</t>
  </si>
  <si>
    <t>1% a  40%</t>
  </si>
  <si>
    <t>menos de 60%</t>
  </si>
  <si>
    <t>más 15%</t>
  </si>
  <si>
    <t>De 30 a 40 días</t>
  </si>
  <si>
    <t>De  150 días</t>
  </si>
  <si>
    <t>+1.1  a  1.5</t>
  </si>
  <si>
    <t>+0.9 a 0.5</t>
  </si>
  <si>
    <t>De 41% a 50%</t>
  </si>
  <si>
    <t>De 61% a  70%</t>
  </si>
  <si>
    <t>De 14 % a 10 %</t>
  </si>
  <si>
    <t>De 41 a 60 días</t>
  </si>
  <si>
    <t>De 151 a 180 días</t>
  </si>
  <si>
    <t>menos de 1 a 1</t>
  </si>
  <si>
    <t xml:space="preserve"> menos de 0.5</t>
  </si>
  <si>
    <t>más de 50%</t>
  </si>
  <si>
    <t>más de 70%</t>
  </si>
  <si>
    <t>menos de 10%</t>
  </si>
  <si>
    <t>más 60 días</t>
  </si>
  <si>
    <t>más de 180 días</t>
  </si>
  <si>
    <t>Definiciones</t>
  </si>
  <si>
    <t>Cuantos pesos tenemos para afrontar cada peso en deuda a MEDIANO plazo</t>
  </si>
  <si>
    <t>Cuantos pesos tenemos para afrontar cada peso a CORTO plazo</t>
  </si>
  <si>
    <t>% en que la empresa está financiada por terceros</t>
  </si>
  <si>
    <t>% que el capital contable representa del activo total</t>
  </si>
  <si>
    <t xml:space="preserve"> % de utilidad que se ha obtenido de la inversión de los accionistas.</t>
  </si>
  <si>
    <t>Rendimiento sobre el activo total</t>
  </si>
  <si>
    <t>% de ganancia que se ha obtenido por cada peso de ventas.</t>
  </si>
  <si>
    <t>Días  de recuperación de cartera</t>
  </si>
  <si>
    <t>Dias de pago a proveedores</t>
  </si>
  <si>
    <t>días que la mercancía se ha mantenido almacenada sin venta.</t>
  </si>
  <si>
    <t xml:space="preserve">          TOTAL PASIVO Y CAPITAL CONTABLE</t>
  </si>
  <si>
    <t>TOTAL CAPITAL CONTABLE</t>
  </si>
  <si>
    <t>EBITDA</t>
  </si>
  <si>
    <t>RESULTADO DEL EJERCICIO</t>
  </si>
  <si>
    <t>TOTAL GASTOS DE OPERACIÓN</t>
  </si>
  <si>
    <t>RESULTADO POR FUSIÓN</t>
  </si>
  <si>
    <t>D-3 BENEFICIOS A LOS EMPLEADOS</t>
  </si>
  <si>
    <t>SUPERAVIT POR REVALUACIÓN</t>
  </si>
  <si>
    <t>GASTOS OPERACIÓN</t>
  </si>
  <si>
    <t>EFECTO DE REEXPRESION</t>
  </si>
  <si>
    <t>UTILIDADES POR APLICAR</t>
  </si>
  <si>
    <t>UTILIDAD BRUTA</t>
  </si>
  <si>
    <t>APORT. FUT AUM DE CAPITAL</t>
  </si>
  <si>
    <t>RESERVA LEGAL</t>
  </si>
  <si>
    <t>COSTO DE VENTAS</t>
  </si>
  <si>
    <t>CAPITAL SOCIAL</t>
  </si>
  <si>
    <t>CAPITAL CONTABLE</t>
  </si>
  <si>
    <t>INGRESOS TOTALES</t>
  </si>
  <si>
    <t>TOTAL PASIVO</t>
  </si>
  <si>
    <t>INGRESOS POR REGALIAS</t>
  </si>
  <si>
    <t>TOTAL LARGO PLAZO</t>
  </si>
  <si>
    <t>VENTAS NETAS TOTALES</t>
  </si>
  <si>
    <t>ARRENDAMIENTO FINANCIERO</t>
  </si>
  <si>
    <t>%</t>
  </si>
  <si>
    <t>CONCEPTO</t>
  </si>
  <si>
    <t>PRESTAMOS A LP</t>
  </si>
  <si>
    <t>DEPOSITOS EN GARANTIA RECIBIDOS</t>
  </si>
  <si>
    <t>DETERMINACIÓN EBITDA</t>
  </si>
  <si>
    <t>D3 BENEFICIOS A EMPLEADOS</t>
  </si>
  <si>
    <t>Before interest, taxes, depreciation, and amortization</t>
  </si>
  <si>
    <t>LARGO PLAZO</t>
  </si>
  <si>
    <t>TOTAL CORTO PLAZO</t>
  </si>
  <si>
    <t>UTILIDAD O PERDIDA RETENIDA</t>
  </si>
  <si>
    <t>PRESTAMOS BANCARIOS</t>
  </si>
  <si>
    <t>GASTOS EXTRAORDINARIOS</t>
  </si>
  <si>
    <t>DOCUMENTOS POR PAGAR CP</t>
  </si>
  <si>
    <t>I.V.A. TRASLADADO</t>
  </si>
  <si>
    <t>UTILIDAD O PERDIDA NETA</t>
  </si>
  <si>
    <t>IMPUESTOS POR PAGAR</t>
  </si>
  <si>
    <t>P.T.U POR PAGAR</t>
  </si>
  <si>
    <t>PTU EJERCICIO</t>
  </si>
  <si>
    <t>RESERVAS PARA GRATIFICACIONES</t>
  </si>
  <si>
    <t>ISR DEL EJERCICIO</t>
  </si>
  <si>
    <t>ANTICIPOS DE CLIENTES</t>
  </si>
  <si>
    <t>ACREEDORES DIVERSOS</t>
  </si>
  <si>
    <t>UTILIDAD O PERDIDA ANTES DE IMPUESTOS</t>
  </si>
  <si>
    <t>PROVEEDORES</t>
  </si>
  <si>
    <t>CORTO PLAZO</t>
  </si>
  <si>
    <t>RESULTADO INTEGRAL DE FINANCIAMIENTO (RIF)</t>
  </si>
  <si>
    <t>PASIVO</t>
  </si>
  <si>
    <t>FLUCTUACIONES CAMBIARIAS</t>
  </si>
  <si>
    <t xml:space="preserve">          TOTAL ACTIVO</t>
  </si>
  <si>
    <t>PERDIDA POR TIPO DE CAMBIO</t>
  </si>
  <si>
    <t>GANANCIA POR TIPO DE CAMBIO</t>
  </si>
  <si>
    <t>TOTAL INTERESES</t>
  </si>
  <si>
    <t>ISR DIFERIDO</t>
  </si>
  <si>
    <t>INTERESES PAGADOS</t>
  </si>
  <si>
    <t>DEPOSITOS EN GARANTIA</t>
  </si>
  <si>
    <t>INTERESES COBRADOS</t>
  </si>
  <si>
    <t>FIANZAS EN GARANTIA</t>
  </si>
  <si>
    <t>ANTICIPO DE IMPUESTOS</t>
  </si>
  <si>
    <t>OTROS INGRESOS Y OTROS GASTOS</t>
  </si>
  <si>
    <t>EQUIPO DE COMPUTO ARRENDADO</t>
  </si>
  <si>
    <t>PERDIDA POR CASO FORTUITO</t>
  </si>
  <si>
    <t>OBRAS EN PROCESO</t>
  </si>
  <si>
    <t>SALDO AL 31 DE DICIEMBRE 2018</t>
  </si>
  <si>
    <t>OTROS GASTOS</t>
  </si>
  <si>
    <t>MOLDES Y TROQUELES</t>
  </si>
  <si>
    <t>OTROS INGRESOS</t>
  </si>
  <si>
    <t>EQUIPO DE COMPUTO</t>
  </si>
  <si>
    <t xml:space="preserve">OTROS </t>
  </si>
  <si>
    <t>MUEBLES Y ENSERES</t>
  </si>
  <si>
    <t>UTILIDAD (PERDIDA) CONTABLE POR ENAJENACION DE ACCIONES</t>
  </si>
  <si>
    <t>EFECTIVO AL FINAL DEL PERIODO</t>
  </si>
  <si>
    <t>UTILIDAD DE OPERACIÓN</t>
  </si>
  <si>
    <t>EQUIPO DE OFICINA</t>
  </si>
  <si>
    <t>EFECTO CONVERSION EJ OPERACIONES EXTRANJERAS</t>
  </si>
  <si>
    <t>EQUIPO DE TRANSPORTE</t>
  </si>
  <si>
    <t>EFECTO VALUACION EJ DE INSTRUMENTOS FINANCIEROS</t>
  </si>
  <si>
    <t>SALDO INICIAL DEL EFECTIVO (BALANCE AÑO ANTERIOR)</t>
  </si>
  <si>
    <t>MAQUINARIA Y EQUIPO</t>
  </si>
  <si>
    <t>MEJORAS A LOCALES ARRENDADOS</t>
  </si>
  <si>
    <t>EFECTO DE REEXPRESIÓN</t>
  </si>
  <si>
    <t>CAMBIO EN EL FLUJO DE EFECTIVO</t>
  </si>
  <si>
    <t>DEPRECIACIONES</t>
  </si>
  <si>
    <t>EDIFICIOS</t>
  </si>
  <si>
    <t>PERDIDA NETA 2018</t>
  </si>
  <si>
    <t>TERRENO</t>
  </si>
  <si>
    <t>UTILIDAD NETA 2018</t>
  </si>
  <si>
    <t>FLUJO DE EFECTIVO POR FINANCIAMIENTO</t>
  </si>
  <si>
    <t>DOCUMENTOS POR COBRAR A LP</t>
  </si>
  <si>
    <t>DIVIDENDOS PAGADOS</t>
  </si>
  <si>
    <t>OTROS INGRESOS DE LA OPERACIÓN (REGALÍAS Y PUBLICIDAD)</t>
  </si>
  <si>
    <t>DEUDORES DIVERSOS LP</t>
  </si>
  <si>
    <t>AUMENTO O DISMINUCION DEL CAPITAL SOCIAL</t>
  </si>
  <si>
    <t>INCREMENTO O DECREMENTO EN EL CAPITAL (UTILIDADES REINVERTIDAS)</t>
  </si>
  <si>
    <t>INVERSION EN ACCIONES</t>
  </si>
  <si>
    <t>APLICACIÓN DE LA UTILIDAD DEL EJ 2017</t>
  </si>
  <si>
    <t>PAGO DE PASIVOS DERIVADOS DE ARRENDAMIENTO FINANCIERO</t>
  </si>
  <si>
    <t>LARGO PLAZO:</t>
  </si>
  <si>
    <t>SALDO AL 31 DE DICIEMBRE 2017</t>
  </si>
  <si>
    <t>FLUJO DE EFECTIVO POR INVERSION</t>
  </si>
  <si>
    <t>INVERSIONES DE CAPITAL (ACTIVO FIJO)</t>
  </si>
  <si>
    <t>IVA POR ACREDITAR</t>
  </si>
  <si>
    <t>PRÉSTAMOS A TERCEROS NO OPERATIVOS</t>
  </si>
  <si>
    <t>CONTRIBUCIONES A FAVOR</t>
  </si>
  <si>
    <t>TOTAL VENTAS NETAS DE EXPORTACION</t>
  </si>
  <si>
    <t>GASTOS PAGADOS POR ANTICIPADO</t>
  </si>
  <si>
    <t>FLUJO DE EFECTIVO NETO DE OPERACIÓN</t>
  </si>
  <si>
    <t>DESCUENTOS S/VENTAS EXPORTACION</t>
  </si>
  <si>
    <t>ANTICIPO ACREEDORES</t>
  </si>
  <si>
    <t>RECOMPRA DE ACCIONES</t>
  </si>
  <si>
    <t>DESCUENTOS S/VTAS PRONTO PAGO EXPORTACION</t>
  </si>
  <si>
    <t>ANTICIPO PROVEEDORES</t>
  </si>
  <si>
    <t>SUPERAVIT POR REVALUACION</t>
  </si>
  <si>
    <t>CAMBIO EN EL CAPITAL DE TRABAJO NETO</t>
  </si>
  <si>
    <t>DEVOLUCIONES S/VENTAS EXPORTACION</t>
  </si>
  <si>
    <t>MERCANCIAS EN TRANSITO</t>
  </si>
  <si>
    <t xml:space="preserve">INCREMENTO/DECREMENTO DE PASIVOS A CORTO PLAZO </t>
  </si>
  <si>
    <t>VENTAS EXPORTACION</t>
  </si>
  <si>
    <t>INVENTARIOS</t>
  </si>
  <si>
    <t>PERDIDA NETA 2017</t>
  </si>
  <si>
    <t>INCREMENTO/DECREMENTO DE ACTIVOS CIRCULANTES</t>
  </si>
  <si>
    <t>DOCUMENTOS POR COBRAR CP</t>
  </si>
  <si>
    <t>UTILIDAD NETA 2017</t>
  </si>
  <si>
    <t>DEUDORES DIVERSOS</t>
  </si>
  <si>
    <t>FLUJO EFECTIVO BRUTO DE OPERACIÓN</t>
  </si>
  <si>
    <t>TOTAL VENTAS NACIONALES</t>
  </si>
  <si>
    <t xml:space="preserve">CLIENTES </t>
  </si>
  <si>
    <t>DESCUENTOS S/VENTAS</t>
  </si>
  <si>
    <t>INVERSIONES EN VALORES</t>
  </si>
  <si>
    <t>APLICACIÓN DE LA UTILIDAD DEL EJ 2016</t>
  </si>
  <si>
    <t>DEPRECIACIÓN Y OTRAS PARTIDAS VIRTUALES</t>
  </si>
  <si>
    <t>DESCUENTOS S/VENTAS PRONTO PAGO</t>
  </si>
  <si>
    <t>CAJA Y BANCOS</t>
  </si>
  <si>
    <t>MÁS:</t>
  </si>
  <si>
    <t>DEVOLUCIONES S/VENTAS</t>
  </si>
  <si>
    <t>CORTO PLAZO:</t>
  </si>
  <si>
    <t>SALDO AL 31 DE DICIEMBRE 2016</t>
  </si>
  <si>
    <t>UTILIDAD ANTES DE IMPUESTOS</t>
  </si>
  <si>
    <t>VENTAS NACIONALES</t>
  </si>
  <si>
    <t>ACTIVO</t>
  </si>
  <si>
    <t>TOTAL CAPITAL</t>
  </si>
  <si>
    <t>OTRAS CUENTAS CAPITAL</t>
  </si>
  <si>
    <t>PERDIDA EJ ANTERIORES</t>
  </si>
  <si>
    <t>UTILIDADES EJ ANTERIORES</t>
  </si>
  <si>
    <t>PERDIDA NETA</t>
  </si>
  <si>
    <t>VARIACIÓN</t>
  </si>
  <si>
    <t>ESTADO DE VARIACIONES EN EL CAPITAL CONTABLE 2018</t>
  </si>
  <si>
    <t>ESTADO DE FLUJO DE EFECTIVO AL 31 DE DICIEMBRE DE 2018</t>
  </si>
  <si>
    <t>ESTADO DE RESULTADOS DEL 1 DE ENERO AL 31 DE DICIEMBRE DE 2018</t>
  </si>
  <si>
    <t>ESTADO DE SITUACIÓN FINANCIERA AL 31 DE DICIEMBRE DE 2018</t>
  </si>
  <si>
    <t>EJEMPLO SA DE CV</t>
  </si>
  <si>
    <t>Estados de Posición financiera</t>
  </si>
  <si>
    <t>Acumulado al 31 de diciembre de 2020</t>
  </si>
  <si>
    <t>Prueba Ácida</t>
  </si>
  <si>
    <t>Activo Circulante / Pasivo Circulante</t>
  </si>
  <si>
    <t>(Activo Corriente - Inventarios)  / Pasivo Corriente</t>
  </si>
  <si>
    <t>Pasivo total terceros / Activo Total</t>
  </si>
  <si>
    <t>Activo corriente – pasivo corriente.</t>
  </si>
  <si>
    <t>Capital de trabajo</t>
  </si>
  <si>
    <t>Deuda a capital</t>
  </si>
  <si>
    <t>Deuda Total / Patrimonio Total</t>
  </si>
  <si>
    <t>Endeudamiento terceros</t>
  </si>
  <si>
    <t xml:space="preserve">Endeudamiento </t>
  </si>
  <si>
    <t>Pasivo total / Activo Total</t>
  </si>
  <si>
    <t>Rotación activos</t>
  </si>
  <si>
    <t>Ventas netas / Total activos</t>
  </si>
  <si>
    <t>Rentabilidad sobre activos</t>
  </si>
  <si>
    <t>Utilidad Bruta / Activo Total</t>
  </si>
  <si>
    <t>*</t>
  </si>
  <si>
    <t>varios productos - deptos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</si>
</sst>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5" formatCode="_(* #,##0_);_(* \(#,##0\);_(* &quot;-&quot;_);_(@_)"/>
    <numFmt numFmtId="166" formatCode="_(* #,##0.00_);_(* \(#,##0.00\);_(* &quot;-&quot;??_);_(@_)"/>
    <numFmt numFmtId="168" formatCode="0.0%"/>
    <numFmt numFmtId="170" formatCode="_-* #,##0_-;\-* #,##0_-;_-* &quot;-&quot;??_-;_-@_-"/>
    <numFmt numFmtId="173" formatCode="0.0"/>
    <numFmt numFmtId="174" formatCode="#,##0.0000000000000000"/>
    <numFmt numFmtId="175" formatCode="#,##0.000000000000000"/>
    <numFmt numFmtId="176" formatCode="_-* #,##0.00\ _€_-;\-* #,##0.00\ _€_-;_-* &quot;-&quot;??\ _€_-;_-@_-"/>
    <numFmt numFmtId="177" formatCode="#,##0_ ;[Red]\-#,##0\ "/>
  </numFmts>
  <fonts count="47" x14ac:knownFonts="1">
    <font>
      <sz val="10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</font>
    <font>
      <b/>
      <sz val="10"/>
      <name val="Arial Narrow"/>
    </font>
    <font>
      <b/>
      <u/>
      <sz val="10"/>
      <name val="Arial Narrow"/>
    </font>
    <font>
      <u/>
      <sz val="10"/>
      <name val="Arial Narrow"/>
    </font>
    <font>
      <i/>
      <sz val="10"/>
      <name val="Arial Narrow"/>
    </font>
    <font>
      <sz val="8"/>
      <name val="Calibri"/>
    </font>
    <font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rgb="FF002060"/>
      <name val="Calibri Light"/>
      <family val="1"/>
      <scheme val="major"/>
    </font>
    <font>
      <b/>
      <sz val="16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0"/>
      <name val="Times New Roman"/>
      <family val="1"/>
    </font>
    <font>
      <sz val="10"/>
      <color theme="1"/>
      <name val="Arial"/>
      <family val="2"/>
    </font>
    <font>
      <sz val="1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sz val="10"/>
      <name val="Calibri Light"/>
      <family val="1"/>
      <scheme val="major"/>
    </font>
    <font>
      <sz val="10"/>
      <name val="Calibri Light"/>
      <family val="1"/>
      <scheme val="major"/>
    </font>
    <font>
      <b/>
      <sz val="10"/>
      <color rgb="FF002060"/>
      <name val="Calibri Light"/>
      <family val="1"/>
      <scheme val="major"/>
    </font>
    <font>
      <b/>
      <sz val="12"/>
      <color rgb="FF002060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sz val="10"/>
      <color rgb="FFFF0000"/>
      <name val="Calibri Light"/>
      <family val="1"/>
      <scheme val="major"/>
    </font>
    <font>
      <sz val="10"/>
      <name val="Arial"/>
      <family val="2"/>
    </font>
    <font>
      <b/>
      <sz val="11"/>
      <name val="Calibri Light"/>
      <family val="1"/>
      <scheme val="major"/>
    </font>
    <font>
      <b/>
      <sz val="9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11.5"/>
      <name val="Calibri Light"/>
      <family val="1"/>
      <scheme val="major"/>
    </font>
    <font>
      <b/>
      <sz val="11"/>
      <color rgb="FFFF0000"/>
      <name val="Calibri Light"/>
      <family val="1"/>
      <scheme val="major"/>
    </font>
    <font>
      <b/>
      <sz val="11.5"/>
      <color rgb="FF002060"/>
      <name val="Calibri Light"/>
      <family val="1"/>
      <scheme val="major"/>
    </font>
    <font>
      <b/>
      <sz val="10"/>
      <name val="Arial"/>
      <family val="2"/>
    </font>
    <font>
      <b/>
      <sz val="11"/>
      <color rgb="FF002060"/>
      <name val="Calibri Light"/>
      <family val="1"/>
      <scheme val="major"/>
    </font>
    <font>
      <b/>
      <i/>
      <sz val="12"/>
      <color rgb="FF002060"/>
      <name val="Calibri Light"/>
      <family val="1"/>
      <scheme val="major"/>
    </font>
    <font>
      <b/>
      <sz val="11"/>
      <color theme="0"/>
      <name val="Arial"/>
      <family val="2"/>
    </font>
    <font>
      <b/>
      <sz val="11"/>
      <color theme="0"/>
      <name val="Calibri Light"/>
      <family val="1"/>
      <scheme val="major"/>
    </font>
    <font>
      <sz val="11"/>
      <color rgb="FFFF0000"/>
      <name val="Calibri Light"/>
      <family val="1"/>
      <scheme val="major"/>
    </font>
    <font>
      <b/>
      <u/>
      <sz val="11"/>
      <name val="Calibri Light"/>
      <family val="1"/>
      <scheme val="major"/>
    </font>
    <font>
      <b/>
      <sz val="11.5"/>
      <color rgb="FF002060"/>
      <name val="Arial"/>
      <family val="2"/>
    </font>
    <font>
      <b/>
      <sz val="14"/>
      <name val="Calibri Light"/>
      <family val="1"/>
      <scheme val="major"/>
    </font>
    <font>
      <sz val="10"/>
      <name val="Calibri"/>
      <family val="2"/>
    </font>
    <font>
      <b/>
      <i/>
      <u/>
      <sz val="1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3"/>
      </top>
      <bottom style="double">
        <color theme="3"/>
      </bottom>
      <diagonal/>
    </border>
    <border>
      <left/>
      <right/>
      <top style="thin">
        <color rgb="FF002060"/>
      </top>
      <bottom style="double">
        <color rgb="FF002060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0070C0"/>
      </bottom>
      <diagonal/>
    </border>
    <border>
      <left/>
      <right/>
      <top style="thick">
        <color rgb="FF0070C0"/>
      </top>
      <bottom style="medium">
        <color rgb="FF0070C0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8">
    <xf numFmtId="0" fontId="0" fillId="0" borderId="0" xfId="0"/>
    <xf numFmtId="0" fontId="3" fillId="2" borderId="0" xfId="0" applyFont="1" applyFill="1"/>
    <xf numFmtId="0" fontId="4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quotePrefix="1" applyNumberFormat="1" applyFont="1" applyAlignment="1">
      <alignment horizontal="center"/>
    </xf>
    <xf numFmtId="0" fontId="6" fillId="2" borderId="0" xfId="0" applyFont="1" applyFill="1"/>
    <xf numFmtId="0" fontId="6" fillId="0" borderId="0" xfId="0" applyFont="1"/>
    <xf numFmtId="17" fontId="5" fillId="0" borderId="0" xfId="0" applyNumberFormat="1" applyFont="1" applyAlignment="1">
      <alignment horizontal="center"/>
    </xf>
    <xf numFmtId="0" fontId="7" fillId="0" borderId="0" xfId="0" applyFont="1"/>
    <xf numFmtId="0" fontId="3" fillId="0" borderId="0" xfId="0" applyFont="1"/>
    <xf numFmtId="164" fontId="3" fillId="0" borderId="0" xfId="0" applyNumberFormat="1" applyFont="1"/>
    <xf numFmtId="164" fontId="3" fillId="2" borderId="0" xfId="0" applyNumberFormat="1" applyFont="1" applyFill="1"/>
    <xf numFmtId="0" fontId="3" fillId="0" borderId="0" xfId="0" applyFont="1" applyAlignment="1">
      <alignment horizontal="left" wrapText="1"/>
    </xf>
    <xf numFmtId="0" fontId="4" fillId="2" borderId="0" xfId="0" applyFont="1" applyFill="1"/>
    <xf numFmtId="0" fontId="4" fillId="0" borderId="0" xfId="0" applyFont="1"/>
    <xf numFmtId="164" fontId="4" fillId="0" borderId="1" xfId="0" applyNumberFormat="1" applyFont="1" applyBorder="1"/>
    <xf numFmtId="164" fontId="4" fillId="0" borderId="2" xfId="0" applyNumberFormat="1" applyFont="1" applyBorder="1"/>
    <xf numFmtId="164" fontId="5" fillId="0" borderId="0" xfId="0" applyNumberFormat="1" applyFont="1" applyAlignment="1">
      <alignment horizontal="center"/>
    </xf>
    <xf numFmtId="165" fontId="3" fillId="0" borderId="0" xfId="0" applyNumberFormat="1" applyFont="1"/>
    <xf numFmtId="165" fontId="4" fillId="0" borderId="0" xfId="0" applyNumberFormat="1" applyFont="1"/>
    <xf numFmtId="165" fontId="7" fillId="0" borderId="0" xfId="0" applyNumberFormat="1" applyFont="1"/>
    <xf numFmtId="164" fontId="3" fillId="0" borderId="3" xfId="0" applyNumberFormat="1" applyFont="1" applyBorder="1"/>
    <xf numFmtId="166" fontId="3" fillId="0" borderId="0" xfId="0" applyNumberFormat="1" applyFont="1"/>
    <xf numFmtId="166" fontId="3" fillId="2" borderId="0" xfId="0" applyNumberFormat="1" applyFont="1" applyFill="1"/>
    <xf numFmtId="15" fontId="3" fillId="0" borderId="0" xfId="0" applyNumberFormat="1" applyFont="1"/>
    <xf numFmtId="0" fontId="7" fillId="2" borderId="0" xfId="0" applyFont="1" applyFill="1"/>
    <xf numFmtId="170" fontId="3" fillId="0" borderId="0" xfId="1" applyNumberFormat="1" applyFont="1"/>
    <xf numFmtId="0" fontId="3" fillId="0" borderId="0" xfId="0" applyFont="1" applyAlignment="1"/>
    <xf numFmtId="0" fontId="0" fillId="0" borderId="0" xfId="0" applyAlignment="1"/>
    <xf numFmtId="0" fontId="9" fillId="0" borderId="0" xfId="0" applyFont="1"/>
    <xf numFmtId="0" fontId="12" fillId="0" borderId="0" xfId="0" applyFont="1"/>
    <xf numFmtId="0" fontId="10" fillId="0" borderId="0" xfId="0" applyFont="1" applyAlignment="1">
      <alignment horizontal="center"/>
    </xf>
    <xf numFmtId="0" fontId="13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165" fontId="11" fillId="0" borderId="0" xfId="0" applyNumberFormat="1" applyFont="1"/>
    <xf numFmtId="0" fontId="15" fillId="3" borderId="4" xfId="2" applyFont="1" applyFill="1" applyBorder="1" applyAlignment="1">
      <alignment vertical="center" wrapText="1"/>
    </xf>
    <xf numFmtId="0" fontId="16" fillId="3" borderId="7" xfId="2" applyFont="1" applyFill="1" applyBorder="1" applyAlignment="1">
      <alignment horizontal="center" vertical="center" wrapText="1"/>
    </xf>
    <xf numFmtId="0" fontId="16" fillId="3" borderId="8" xfId="2" applyFont="1" applyFill="1" applyBorder="1" applyAlignment="1">
      <alignment horizontal="center" vertical="center" wrapText="1"/>
    </xf>
    <xf numFmtId="0" fontId="16" fillId="3" borderId="9" xfId="2" applyFont="1" applyFill="1" applyBorder="1" applyAlignment="1">
      <alignment horizontal="center" vertical="center" wrapText="1"/>
    </xf>
    <xf numFmtId="0" fontId="16" fillId="3" borderId="7" xfId="3" applyFont="1" applyFill="1" applyBorder="1" applyAlignment="1">
      <alignment horizontal="center" vertical="center" wrapText="1"/>
    </xf>
    <xf numFmtId="0" fontId="16" fillId="3" borderId="9" xfId="3" applyFont="1" applyFill="1" applyBorder="1" applyAlignment="1">
      <alignment horizontal="center" vertical="center" wrapText="1"/>
    </xf>
    <xf numFmtId="0" fontId="16" fillId="3" borderId="8" xfId="3" applyFont="1" applyFill="1" applyBorder="1" applyAlignment="1">
      <alignment horizontal="center" vertical="center" wrapText="1"/>
    </xf>
    <xf numFmtId="0" fontId="15" fillId="3" borderId="10" xfId="2" applyFont="1" applyFill="1" applyBorder="1" applyAlignment="1">
      <alignment vertical="center" wrapText="1"/>
    </xf>
    <xf numFmtId="0" fontId="15" fillId="3" borderId="18" xfId="2" applyFont="1" applyFill="1" applyBorder="1" applyAlignment="1">
      <alignment vertical="center" wrapText="1"/>
    </xf>
    <xf numFmtId="173" fontId="17" fillId="0" borderId="0" xfId="3" applyNumberFormat="1" applyFont="1" applyAlignment="1">
      <alignment horizontal="center"/>
    </xf>
    <xf numFmtId="9" fontId="17" fillId="0" borderId="0" xfId="4" applyFont="1" applyFill="1" applyBorder="1" applyAlignment="1">
      <alignment horizontal="center"/>
    </xf>
    <xf numFmtId="3" fontId="17" fillId="0" borderId="0" xfId="3" applyNumberFormat="1" applyFont="1" applyAlignment="1">
      <alignment horizontal="center"/>
    </xf>
    <xf numFmtId="0" fontId="17" fillId="0" borderId="0" xfId="3" applyFont="1" applyAlignment="1">
      <alignment horizontal="center"/>
    </xf>
    <xf numFmtId="9" fontId="17" fillId="0" borderId="0" xfId="4" applyFont="1" applyAlignment="1">
      <alignment horizontal="center"/>
    </xf>
    <xf numFmtId="0" fontId="17" fillId="0" borderId="27" xfId="3" quotePrefix="1" applyFont="1" applyBorder="1" applyAlignment="1">
      <alignment horizontal="center" vertical="center" wrapText="1"/>
    </xf>
    <xf numFmtId="2" fontId="17" fillId="0" borderId="27" xfId="3" quotePrefix="1" applyNumberFormat="1" applyFont="1" applyBorder="1" applyAlignment="1">
      <alignment horizontal="center" vertical="center" wrapText="1"/>
    </xf>
    <xf numFmtId="9" fontId="17" fillId="0" borderId="27" xfId="3" applyNumberFormat="1" applyFont="1" applyBorder="1" applyAlignment="1">
      <alignment horizontal="center" vertical="center" wrapText="1"/>
    </xf>
    <xf numFmtId="9" fontId="17" fillId="0" borderId="27" xfId="3" quotePrefix="1" applyNumberFormat="1" applyFont="1" applyBorder="1" applyAlignment="1">
      <alignment horizontal="center" vertical="center" wrapText="1"/>
    </xf>
    <xf numFmtId="0" fontId="17" fillId="0" borderId="27" xfId="3" applyFont="1" applyBorder="1" applyAlignment="1">
      <alignment horizontal="center" vertical="center" wrapText="1"/>
    </xf>
    <xf numFmtId="0" fontId="1" fillId="0" borderId="0" xfId="3"/>
    <xf numFmtId="43" fontId="19" fillId="0" borderId="0" xfId="3" applyNumberFormat="1" applyFont="1"/>
    <xf numFmtId="170" fontId="19" fillId="0" borderId="0" xfId="3" applyNumberFormat="1" applyFont="1"/>
    <xf numFmtId="43" fontId="19" fillId="0" borderId="0" xfId="7" applyFont="1" applyBorder="1"/>
    <xf numFmtId="174" fontId="19" fillId="0" borderId="0" xfId="3" applyNumberFormat="1" applyFont="1"/>
    <xf numFmtId="175" fontId="19" fillId="0" borderId="0" xfId="3" applyNumberFormat="1" applyFont="1"/>
    <xf numFmtId="0" fontId="19" fillId="0" borderId="0" xfId="3" applyFont="1" applyProtection="1">
      <protection locked="0"/>
    </xf>
    <xf numFmtId="0" fontId="20" fillId="0" borderId="0" xfId="3" applyFont="1" applyProtection="1">
      <protection locked="0"/>
    </xf>
    <xf numFmtId="0" fontId="21" fillId="0" borderId="0" xfId="3" applyFont="1" applyProtection="1">
      <protection locked="0"/>
    </xf>
    <xf numFmtId="0" fontId="22" fillId="0" borderId="0" xfId="3" applyFont="1" applyProtection="1">
      <protection locked="0"/>
    </xf>
    <xf numFmtId="0" fontId="23" fillId="0" borderId="0" xfId="3" applyFont="1" applyProtection="1">
      <protection locked="0"/>
    </xf>
    <xf numFmtId="0" fontId="14" fillId="0" borderId="0" xfId="3" applyFont="1" applyProtection="1">
      <protection locked="0"/>
    </xf>
    <xf numFmtId="0" fontId="24" fillId="0" borderId="0" xfId="3" applyFont="1" applyProtection="1">
      <protection locked="0"/>
    </xf>
    <xf numFmtId="0" fontId="23" fillId="0" borderId="0" xfId="3" applyFont="1" applyAlignment="1" applyProtection="1">
      <alignment horizontal="left" wrapText="1"/>
      <protection locked="0"/>
    </xf>
    <xf numFmtId="168" fontId="25" fillId="0" borderId="0" xfId="4" applyNumberFormat="1" applyFont="1" applyBorder="1" applyAlignment="1" applyProtection="1">
      <alignment horizontal="center" vertical="center"/>
      <protection locked="0"/>
    </xf>
    <xf numFmtId="0" fontId="22" fillId="0" borderId="0" xfId="3" applyFont="1" applyAlignment="1" applyProtection="1">
      <alignment horizontal="left" vertical="center" wrapText="1"/>
      <protection locked="0"/>
    </xf>
    <xf numFmtId="170" fontId="23" fillId="0" borderId="0" xfId="7" applyNumberFormat="1" applyFont="1" applyBorder="1" applyAlignment="1" applyProtection="1">
      <alignment horizontal="left" wrapText="1"/>
      <protection locked="0"/>
    </xf>
    <xf numFmtId="0" fontId="23" fillId="0" borderId="0" xfId="3" applyFont="1" applyAlignment="1" applyProtection="1">
      <alignment wrapText="1"/>
      <protection locked="0"/>
    </xf>
    <xf numFmtId="168" fontId="22" fillId="0" borderId="0" xfId="4" applyNumberFormat="1" applyFont="1" applyBorder="1" applyAlignment="1" applyProtection="1">
      <alignment horizontal="center" wrapText="1"/>
      <protection locked="0"/>
    </xf>
    <xf numFmtId="170" fontId="22" fillId="0" borderId="0" xfId="7" applyNumberFormat="1" applyFont="1" applyBorder="1" applyAlignment="1" applyProtection="1">
      <alignment horizontal="left" wrapText="1"/>
      <protection locked="0"/>
    </xf>
    <xf numFmtId="168" fontId="26" fillId="0" borderId="0" xfId="4" applyNumberFormat="1" applyFont="1" applyBorder="1" applyAlignment="1" applyProtection="1">
      <alignment horizontal="center" vertical="center"/>
      <protection locked="0"/>
    </xf>
    <xf numFmtId="0" fontId="22" fillId="0" borderId="0" xfId="3" applyFont="1" applyAlignment="1" applyProtection="1">
      <alignment horizontal="center" wrapText="1"/>
      <protection locked="0"/>
    </xf>
    <xf numFmtId="170" fontId="23" fillId="0" borderId="0" xfId="7" applyNumberFormat="1" applyFont="1" applyBorder="1" applyAlignment="1" applyProtection="1">
      <alignment wrapText="1"/>
      <protection locked="0"/>
    </xf>
    <xf numFmtId="170" fontId="27" fillId="0" borderId="0" xfId="7" applyNumberFormat="1" applyFont="1" applyBorder="1" applyAlignment="1" applyProtection="1">
      <alignment horizontal="left" wrapText="1"/>
      <protection locked="0"/>
    </xf>
    <xf numFmtId="0" fontId="27" fillId="0" borderId="0" xfId="3" applyFont="1" applyAlignment="1" applyProtection="1">
      <alignment horizontal="left" wrapText="1"/>
      <protection locked="0"/>
    </xf>
    <xf numFmtId="0" fontId="22" fillId="0" borderId="0" xfId="3" applyFont="1" applyAlignment="1" applyProtection="1">
      <alignment wrapText="1"/>
      <protection locked="0"/>
    </xf>
    <xf numFmtId="176" fontId="19" fillId="0" borderId="0" xfId="3" applyNumberFormat="1" applyFont="1"/>
    <xf numFmtId="170" fontId="21" fillId="0" borderId="0" xfId="7" applyNumberFormat="1" applyFont="1" applyBorder="1" applyProtection="1">
      <protection locked="0"/>
    </xf>
    <xf numFmtId="0" fontId="23" fillId="0" borderId="0" xfId="3" applyFont="1" applyAlignment="1" applyProtection="1">
      <alignment horizontal="left"/>
      <protection locked="0"/>
    </xf>
    <xf numFmtId="0" fontId="23" fillId="0" borderId="0" xfId="3" applyFont="1" applyAlignment="1" applyProtection="1">
      <alignment horizontal="left" vertical="center" wrapText="1"/>
      <protection locked="0"/>
    </xf>
    <xf numFmtId="0" fontId="20" fillId="0" borderId="0" xfId="3" applyFont="1" applyAlignment="1" applyProtection="1">
      <alignment wrapText="1"/>
      <protection locked="0"/>
    </xf>
    <xf numFmtId="0" fontId="20" fillId="0" borderId="0" xfId="3" applyFont="1" applyAlignment="1" applyProtection="1">
      <alignment horizontal="left" vertical="center" wrapText="1"/>
      <protection locked="0"/>
    </xf>
    <xf numFmtId="0" fontId="20" fillId="0" borderId="0" xfId="3" applyFont="1" applyAlignment="1" applyProtection="1">
      <alignment horizontal="left" wrapText="1"/>
      <protection locked="0"/>
    </xf>
    <xf numFmtId="9" fontId="26" fillId="0" borderId="0" xfId="4" applyFont="1" applyBorder="1" applyAlignment="1" applyProtection="1">
      <alignment horizontal="center"/>
      <protection locked="0"/>
    </xf>
    <xf numFmtId="177" fontId="26" fillId="0" borderId="0" xfId="8" applyNumberFormat="1" applyFont="1" applyBorder="1" applyProtection="1">
      <protection locked="0"/>
    </xf>
    <xf numFmtId="10" fontId="26" fillId="0" borderId="0" xfId="4" applyNumberFormat="1" applyFont="1" applyBorder="1" applyAlignment="1" applyProtection="1">
      <alignment horizontal="center"/>
      <protection locked="0"/>
    </xf>
    <xf numFmtId="170" fontId="26" fillId="0" borderId="0" xfId="8" applyNumberFormat="1" applyFont="1" applyBorder="1" applyProtection="1">
      <protection locked="0"/>
    </xf>
    <xf numFmtId="0" fontId="23" fillId="3" borderId="0" xfId="9" applyFont="1" applyFill="1"/>
    <xf numFmtId="0" fontId="29" fillId="0" borderId="0" xfId="3" applyFont="1" applyAlignment="1" applyProtection="1">
      <alignment horizontal="center" wrapText="1"/>
      <protection locked="0"/>
    </xf>
    <xf numFmtId="0" fontId="20" fillId="0" borderId="0" xfId="3" applyFont="1" applyAlignment="1" applyProtection="1">
      <alignment horizontal="left" vertical="center" wrapText="1"/>
      <protection locked="0"/>
    </xf>
    <xf numFmtId="0" fontId="29" fillId="0" borderId="0" xfId="3" applyFont="1" applyAlignment="1" applyProtection="1">
      <alignment horizontal="left" wrapText="1"/>
      <protection locked="0"/>
    </xf>
    <xf numFmtId="177" fontId="21" fillId="0" borderId="0" xfId="8" applyNumberFormat="1" applyFont="1" applyBorder="1" applyProtection="1">
      <protection locked="0"/>
    </xf>
    <xf numFmtId="168" fontId="26" fillId="0" borderId="0" xfId="4" applyNumberFormat="1" applyFont="1" applyBorder="1" applyAlignment="1" applyProtection="1">
      <alignment horizontal="center"/>
      <protection locked="0"/>
    </xf>
    <xf numFmtId="170" fontId="21" fillId="0" borderId="0" xfId="8" applyNumberFormat="1" applyFont="1" applyBorder="1" applyProtection="1">
      <protection locked="0"/>
    </xf>
    <xf numFmtId="0" fontId="23" fillId="0" borderId="0" xfId="3" applyFont="1" applyAlignment="1" applyProtection="1">
      <alignment horizontal="right" wrapText="1"/>
      <protection locked="0"/>
    </xf>
    <xf numFmtId="170" fontId="21" fillId="0" borderId="0" xfId="3" applyNumberFormat="1" applyFont="1" applyProtection="1">
      <protection locked="0"/>
    </xf>
    <xf numFmtId="0" fontId="27" fillId="3" borderId="0" xfId="9" applyFont="1" applyFill="1"/>
    <xf numFmtId="168" fontId="21" fillId="0" borderId="0" xfId="4" applyNumberFormat="1" applyFont="1" applyBorder="1" applyAlignment="1" applyProtection="1">
      <alignment horizontal="center"/>
      <protection locked="0"/>
    </xf>
    <xf numFmtId="0" fontId="22" fillId="0" borderId="0" xfId="3" applyFont="1" applyAlignment="1" applyProtection="1">
      <alignment horizontal="right"/>
      <protection locked="0"/>
    </xf>
    <xf numFmtId="168" fontId="22" fillId="0" borderId="0" xfId="4" applyNumberFormat="1" applyFont="1" applyFill="1" applyBorder="1" applyAlignment="1" applyProtection="1">
      <alignment horizontal="center"/>
      <protection hidden="1"/>
    </xf>
    <xf numFmtId="0" fontId="29" fillId="0" borderId="0" xfId="3" applyFont="1"/>
    <xf numFmtId="0" fontId="23" fillId="0" borderId="0" xfId="3" applyFont="1" applyAlignment="1" applyProtection="1">
      <alignment horizontal="left" vertical="center" wrapText="1"/>
      <protection locked="0"/>
    </xf>
    <xf numFmtId="0" fontId="30" fillId="0" borderId="0" xfId="3" applyFont="1" applyAlignment="1" applyProtection="1">
      <alignment horizontal="center"/>
      <protection locked="0"/>
    </xf>
    <xf numFmtId="0" fontId="25" fillId="0" borderId="0" xfId="3" applyFont="1" applyAlignment="1" applyProtection="1">
      <alignment horizontal="center"/>
      <protection locked="0"/>
    </xf>
    <xf numFmtId="0" fontId="31" fillId="0" borderId="0" xfId="3" applyFont="1" applyProtection="1">
      <protection locked="0"/>
    </xf>
    <xf numFmtId="0" fontId="29" fillId="3" borderId="0" xfId="9" applyFont="1" applyFill="1" applyAlignment="1">
      <alignment horizontal="center"/>
    </xf>
    <xf numFmtId="0" fontId="32" fillId="3" borderId="0" xfId="3" applyFont="1" applyFill="1" applyAlignment="1" applyProtection="1">
      <alignment horizontal="center"/>
      <protection locked="0"/>
    </xf>
    <xf numFmtId="9" fontId="22" fillId="0" borderId="0" xfId="4" applyFont="1" applyBorder="1" applyAlignment="1" applyProtection="1">
      <alignment horizontal="center"/>
      <protection locked="0"/>
    </xf>
    <xf numFmtId="0" fontId="29" fillId="0" borderId="0" xfId="3" applyFont="1" applyProtection="1">
      <protection locked="0"/>
    </xf>
    <xf numFmtId="0" fontId="33" fillId="0" borderId="0" xfId="3" applyFont="1" applyProtection="1">
      <protection locked="0"/>
    </xf>
    <xf numFmtId="0" fontId="20" fillId="0" borderId="0" xfId="3" applyFont="1" applyAlignment="1" applyProtection="1">
      <alignment vertical="center" wrapText="1"/>
      <protection locked="0"/>
    </xf>
    <xf numFmtId="0" fontId="28" fillId="0" borderId="0" xfId="3" applyFont="1"/>
    <xf numFmtId="0" fontId="20" fillId="0" borderId="0" xfId="3" applyFont="1"/>
    <xf numFmtId="170" fontId="20" fillId="0" borderId="0" xfId="3" applyNumberFormat="1" applyFont="1"/>
    <xf numFmtId="9" fontId="34" fillId="0" borderId="0" xfId="4" applyFont="1" applyBorder="1" applyAlignment="1">
      <alignment horizontal="right"/>
    </xf>
    <xf numFmtId="170" fontId="29" fillId="0" borderId="30" xfId="3" applyNumberFormat="1" applyFont="1" applyBorder="1" applyAlignment="1">
      <alignment vertical="center"/>
    </xf>
    <xf numFmtId="0" fontId="35" fillId="0" borderId="30" xfId="3" applyFont="1" applyBorder="1" applyAlignment="1">
      <alignment vertical="center"/>
    </xf>
    <xf numFmtId="9" fontId="36" fillId="0" borderId="0" xfId="4" applyFont="1" applyBorder="1" applyAlignment="1">
      <alignment horizontal="center"/>
    </xf>
    <xf numFmtId="170" fontId="20" fillId="0" borderId="0" xfId="7" applyNumberFormat="1" applyFont="1" applyBorder="1"/>
    <xf numFmtId="0" fontId="29" fillId="0" borderId="0" xfId="3" applyFont="1" applyAlignment="1">
      <alignment horizontal="center"/>
    </xf>
    <xf numFmtId="0" fontId="26" fillId="0" borderId="0" xfId="3" applyFont="1" applyAlignment="1" applyProtection="1">
      <alignment horizontal="right"/>
      <protection locked="0"/>
    </xf>
    <xf numFmtId="170" fontId="29" fillId="0" borderId="0" xfId="7" applyNumberFormat="1" applyFont="1" applyBorder="1"/>
    <xf numFmtId="0" fontId="37" fillId="0" borderId="0" xfId="3" applyFont="1"/>
    <xf numFmtId="168" fontId="29" fillId="3" borderId="0" xfId="4" applyNumberFormat="1" applyFont="1" applyFill="1" applyBorder="1" applyAlignment="1">
      <alignment horizontal="right"/>
    </xf>
    <xf numFmtId="170" fontId="29" fillId="3" borderId="0" xfId="3" applyNumberFormat="1" applyFont="1" applyFill="1"/>
    <xf numFmtId="168" fontId="32" fillId="0" borderId="0" xfId="4" applyNumberFormat="1" applyFont="1" applyFill="1"/>
    <xf numFmtId="170" fontId="29" fillId="8" borderId="31" xfId="3" applyNumberFormat="1" applyFont="1" applyFill="1" applyBorder="1"/>
    <xf numFmtId="0" fontId="29" fillId="8" borderId="30" xfId="3" applyFont="1" applyFill="1" applyBorder="1" applyAlignment="1">
      <alignment horizontal="left" vertical="center"/>
    </xf>
    <xf numFmtId="170" fontId="20" fillId="0" borderId="0" xfId="7" applyNumberFormat="1" applyFont="1" applyFill="1" applyBorder="1"/>
    <xf numFmtId="170" fontId="20" fillId="3" borderId="0" xfId="10" applyNumberFormat="1" applyFont="1" applyFill="1" applyBorder="1"/>
    <xf numFmtId="168" fontId="29" fillId="0" borderId="0" xfId="10" applyNumberFormat="1" applyFont="1" applyBorder="1"/>
    <xf numFmtId="170" fontId="20" fillId="0" borderId="0" xfId="10" applyNumberFormat="1" applyFont="1" applyBorder="1"/>
    <xf numFmtId="168" fontId="29" fillId="0" borderId="0" xfId="4" applyNumberFormat="1" applyFont="1" applyBorder="1"/>
    <xf numFmtId="9" fontId="29" fillId="0" borderId="0" xfId="4" applyFont="1" applyBorder="1" applyAlignment="1">
      <alignment horizontal="right"/>
    </xf>
    <xf numFmtId="170" fontId="20" fillId="0" borderId="32" xfId="7" applyNumberFormat="1" applyFont="1" applyBorder="1" applyProtection="1">
      <protection hidden="1"/>
    </xf>
    <xf numFmtId="170" fontId="20" fillId="0" borderId="32" xfId="7" applyNumberFormat="1" applyFont="1" applyFill="1" applyBorder="1" applyProtection="1">
      <protection hidden="1"/>
    </xf>
    <xf numFmtId="170" fontId="29" fillId="3" borderId="0" xfId="10" applyNumberFormat="1" applyFont="1" applyFill="1" applyBorder="1"/>
    <xf numFmtId="170" fontId="29" fillId="0" borderId="0" xfId="10" applyNumberFormat="1" applyFont="1" applyBorder="1"/>
    <xf numFmtId="170" fontId="20" fillId="0" borderId="0" xfId="7" applyNumberFormat="1" applyFont="1" applyBorder="1" applyProtection="1">
      <protection hidden="1"/>
    </xf>
    <xf numFmtId="170" fontId="20" fillId="0" borderId="0" xfId="7" applyNumberFormat="1" applyFont="1" applyFill="1" applyBorder="1" applyProtection="1">
      <protection hidden="1"/>
    </xf>
    <xf numFmtId="170" fontId="20" fillId="0" borderId="32" xfId="10" applyNumberFormat="1" applyFont="1" applyBorder="1"/>
    <xf numFmtId="168" fontId="36" fillId="3" borderId="0" xfId="4" applyNumberFormat="1" applyFont="1" applyFill="1" applyBorder="1" applyAlignment="1">
      <alignment horizontal="center"/>
    </xf>
    <xf numFmtId="170" fontId="31" fillId="0" borderId="32" xfId="10" applyNumberFormat="1" applyFont="1" applyFill="1" applyBorder="1"/>
    <xf numFmtId="170" fontId="20" fillId="0" borderId="33" xfId="10" applyNumberFormat="1" applyFont="1" applyBorder="1"/>
    <xf numFmtId="170" fontId="31" fillId="0" borderId="0" xfId="10" applyNumberFormat="1" applyFont="1" applyFill="1"/>
    <xf numFmtId="170" fontId="32" fillId="0" borderId="0" xfId="10" applyNumberFormat="1" applyFont="1" applyFill="1"/>
    <xf numFmtId="0" fontId="38" fillId="0" borderId="0" xfId="3" applyFont="1" applyAlignment="1">
      <alignment horizontal="center"/>
    </xf>
    <xf numFmtId="170" fontId="32" fillId="3" borderId="0" xfId="10" applyNumberFormat="1" applyFont="1" applyFill="1" applyBorder="1"/>
    <xf numFmtId="170" fontId="31" fillId="3" borderId="0" xfId="10" applyNumberFormat="1" applyFont="1" applyFill="1" applyBorder="1"/>
    <xf numFmtId="170" fontId="29" fillId="0" borderId="0" xfId="7" applyNumberFormat="1" applyFont="1" applyFill="1" applyBorder="1"/>
    <xf numFmtId="0" fontId="37" fillId="0" borderId="0" xfId="3" applyFont="1" applyAlignment="1">
      <alignment horizontal="left"/>
    </xf>
    <xf numFmtId="170" fontId="31" fillId="0" borderId="33" xfId="10" applyNumberFormat="1" applyFont="1" applyFill="1" applyBorder="1"/>
    <xf numFmtId="0" fontId="28" fillId="3" borderId="0" xfId="3" applyFont="1" applyFill="1"/>
    <xf numFmtId="0" fontId="20" fillId="3" borderId="0" xfId="3" applyFont="1" applyFill="1"/>
    <xf numFmtId="0" fontId="39" fillId="3" borderId="0" xfId="3" applyFont="1" applyFill="1" applyAlignment="1" applyProtection="1">
      <alignment horizontal="center" vertical="center"/>
      <protection hidden="1"/>
    </xf>
    <xf numFmtId="0" fontId="40" fillId="3" borderId="0" xfId="3" applyFont="1" applyFill="1" applyAlignment="1" applyProtection="1">
      <alignment horizontal="center" vertical="center"/>
      <protection hidden="1"/>
    </xf>
    <xf numFmtId="0" fontId="39" fillId="7" borderId="7" xfId="3" applyFont="1" applyFill="1" applyBorder="1" applyAlignment="1" applyProtection="1">
      <alignment horizontal="center" vertical="center"/>
      <protection hidden="1"/>
    </xf>
    <xf numFmtId="2" fontId="40" fillId="7" borderId="25" xfId="3" applyNumberFormat="1" applyFont="1" applyFill="1" applyBorder="1" applyAlignment="1" applyProtection="1">
      <alignment horizontal="center" vertical="center"/>
      <protection hidden="1"/>
    </xf>
    <xf numFmtId="0" fontId="39" fillId="7" borderId="25" xfId="3" applyFont="1" applyFill="1" applyBorder="1" applyAlignment="1" applyProtection="1">
      <alignment horizontal="center" vertical="center"/>
      <protection hidden="1"/>
    </xf>
    <xf numFmtId="0" fontId="40" fillId="7" borderId="25" xfId="3" applyFont="1" applyFill="1" applyBorder="1" applyAlignment="1" applyProtection="1">
      <alignment horizontal="center" vertical="center"/>
      <protection hidden="1"/>
    </xf>
    <xf numFmtId="0" fontId="14" fillId="0" borderId="0" xfId="3" applyFont="1"/>
    <xf numFmtId="176" fontId="29" fillId="0" borderId="0" xfId="3" applyNumberFormat="1" applyFont="1"/>
    <xf numFmtId="175" fontId="29" fillId="0" borderId="0" xfId="3" applyNumberFormat="1" applyFont="1"/>
    <xf numFmtId="9" fontId="29" fillId="0" borderId="0" xfId="4" applyFont="1" applyBorder="1" applyAlignment="1">
      <alignment horizontal="center"/>
    </xf>
    <xf numFmtId="10" fontId="22" fillId="0" borderId="0" xfId="4" applyNumberFormat="1" applyFont="1" applyBorder="1" applyAlignment="1">
      <alignment horizontal="center"/>
    </xf>
    <xf numFmtId="170" fontId="29" fillId="0" borderId="31" xfId="3" applyNumberFormat="1" applyFont="1" applyBorder="1"/>
    <xf numFmtId="10" fontId="29" fillId="0" borderId="31" xfId="4" applyNumberFormat="1" applyFont="1" applyBorder="1" applyAlignment="1">
      <alignment horizontal="center"/>
    </xf>
    <xf numFmtId="0" fontId="37" fillId="0" borderId="30" xfId="3" applyFont="1" applyBorder="1" applyAlignment="1">
      <alignment horizontal="left" vertical="center"/>
    </xf>
    <xf numFmtId="168" fontId="29" fillId="0" borderId="0" xfId="4" applyNumberFormat="1" applyFont="1" applyBorder="1" applyAlignment="1">
      <alignment horizontal="center"/>
    </xf>
    <xf numFmtId="10" fontId="29" fillId="0" borderId="0" xfId="3" applyNumberFormat="1" applyFont="1" applyAlignment="1">
      <alignment horizontal="center"/>
    </xf>
    <xf numFmtId="170" fontId="20" fillId="0" borderId="0" xfId="8" applyNumberFormat="1" applyFont="1" applyBorder="1"/>
    <xf numFmtId="10" fontId="20" fillId="0" borderId="0" xfId="8" applyNumberFormat="1" applyFont="1" applyBorder="1" applyAlignment="1">
      <alignment horizontal="center"/>
    </xf>
    <xf numFmtId="170" fontId="20" fillId="0" borderId="32" xfId="8" applyNumberFormat="1" applyFont="1" applyBorder="1" applyProtection="1">
      <protection hidden="1"/>
    </xf>
    <xf numFmtId="10" fontId="20" fillId="0" borderId="0" xfId="4" applyNumberFormat="1" applyFont="1" applyBorder="1" applyAlignment="1" applyProtection="1">
      <alignment horizontal="center"/>
      <protection hidden="1"/>
    </xf>
    <xf numFmtId="170" fontId="29" fillId="0" borderId="0" xfId="3" applyNumberFormat="1" applyFont="1"/>
    <xf numFmtId="10" fontId="20" fillId="0" borderId="0" xfId="4" applyNumberFormat="1" applyFont="1" applyBorder="1" applyAlignment="1">
      <alignment horizontal="center"/>
    </xf>
    <xf numFmtId="170" fontId="29" fillId="0" borderId="0" xfId="8" applyNumberFormat="1" applyFont="1" applyBorder="1"/>
    <xf numFmtId="10" fontId="29" fillId="0" borderId="0" xfId="4" applyNumberFormat="1" applyFont="1" applyBorder="1" applyAlignment="1">
      <alignment horizontal="center"/>
    </xf>
    <xf numFmtId="170" fontId="29" fillId="0" borderId="0" xfId="3" applyNumberFormat="1" applyFont="1" applyProtection="1">
      <protection hidden="1"/>
    </xf>
    <xf numFmtId="170" fontId="20" fillId="0" borderId="0" xfId="8" applyNumberFormat="1" applyFont="1" applyBorder="1" applyProtection="1">
      <protection hidden="1"/>
    </xf>
    <xf numFmtId="168" fontId="36" fillId="0" borderId="0" xfId="4" applyNumberFormat="1" applyFont="1" applyBorder="1" applyAlignment="1">
      <alignment horizontal="center"/>
    </xf>
    <xf numFmtId="170" fontId="29" fillId="0" borderId="30" xfId="7" applyNumberFormat="1" applyFont="1" applyBorder="1" applyAlignment="1">
      <alignment vertical="center"/>
    </xf>
    <xf numFmtId="170" fontId="29" fillId="0" borderId="30" xfId="7" applyNumberFormat="1" applyFont="1" applyFill="1" applyBorder="1" applyAlignment="1">
      <alignment vertical="center"/>
    </xf>
    <xf numFmtId="0" fontId="35" fillId="0" borderId="30" xfId="3" applyFont="1" applyBorder="1" applyAlignment="1">
      <alignment horizontal="left" vertical="center"/>
    </xf>
    <xf numFmtId="164" fontId="31" fillId="0" borderId="0" xfId="11" applyNumberFormat="1" applyFont="1" applyFill="1"/>
    <xf numFmtId="164" fontId="41" fillId="0" borderId="0" xfId="11" applyNumberFormat="1" applyFont="1"/>
    <xf numFmtId="164" fontId="20" fillId="0" borderId="0" xfId="11" applyNumberFormat="1" applyFont="1" applyFill="1"/>
    <xf numFmtId="170" fontId="20" fillId="0" borderId="0" xfId="12" applyNumberFormat="1" applyFont="1" applyBorder="1"/>
    <xf numFmtId="170" fontId="29" fillId="0" borderId="30" xfId="3" applyNumberFormat="1" applyFont="1" applyBorder="1" applyAlignment="1" applyProtection="1">
      <alignment vertical="center"/>
      <protection locked="0"/>
    </xf>
    <xf numFmtId="0" fontId="37" fillId="0" borderId="30" xfId="3" applyFont="1" applyBorder="1" applyAlignment="1">
      <alignment vertical="center"/>
    </xf>
    <xf numFmtId="9" fontId="20" fillId="0" borderId="0" xfId="4" applyFont="1" applyBorder="1"/>
    <xf numFmtId="170" fontId="20" fillId="0" borderId="0" xfId="11" applyNumberFormat="1" applyFont="1" applyFill="1" applyAlignment="1">
      <alignment horizontal="center"/>
    </xf>
    <xf numFmtId="170" fontId="20" fillId="0" borderId="0" xfId="11" applyNumberFormat="1" applyFont="1" applyFill="1"/>
    <xf numFmtId="43" fontId="20" fillId="0" borderId="0" xfId="11" applyFont="1" applyFill="1"/>
    <xf numFmtId="170" fontId="29" fillId="0" borderId="0" xfId="11" applyNumberFormat="1" applyFont="1" applyFill="1" applyAlignment="1" applyProtection="1">
      <alignment horizontal="center"/>
      <protection locked="0"/>
    </xf>
    <xf numFmtId="170" fontId="20" fillId="0" borderId="0" xfId="11" applyNumberFormat="1" applyFont="1" applyFill="1" applyProtection="1">
      <protection locked="0"/>
    </xf>
    <xf numFmtId="170" fontId="29" fillId="0" borderId="0" xfId="12" applyNumberFormat="1" applyFont="1" applyBorder="1"/>
    <xf numFmtId="170" fontId="29" fillId="0" borderId="0" xfId="8" applyNumberFormat="1" applyFont="1" applyFill="1" applyBorder="1"/>
    <xf numFmtId="170" fontId="20" fillId="0" borderId="0" xfId="12" applyNumberFormat="1" applyFont="1" applyBorder="1" applyProtection="1">
      <protection hidden="1"/>
    </xf>
    <xf numFmtId="9" fontId="29" fillId="0" borderId="0" xfId="4" applyFont="1" applyBorder="1"/>
    <xf numFmtId="170" fontId="20" fillId="0" borderId="0" xfId="12" applyNumberFormat="1" applyFont="1" applyFill="1" applyBorder="1"/>
    <xf numFmtId="170" fontId="20" fillId="0" borderId="0" xfId="12" applyNumberFormat="1" applyFont="1" applyFill="1" applyBorder="1" applyProtection="1">
      <protection hidden="1"/>
    </xf>
    <xf numFmtId="0" fontId="42" fillId="0" borderId="0" xfId="3" applyFont="1"/>
    <xf numFmtId="170" fontId="31" fillId="0" borderId="0" xfId="12" applyNumberFormat="1" applyFont="1" applyFill="1"/>
    <xf numFmtId="170" fontId="31" fillId="0" borderId="0" xfId="8" applyNumberFormat="1" applyFont="1" applyFill="1" applyBorder="1" applyProtection="1">
      <protection hidden="1"/>
    </xf>
    <xf numFmtId="170" fontId="32" fillId="0" borderId="0" xfId="12" applyNumberFormat="1" applyFont="1" applyFill="1"/>
    <xf numFmtId="170" fontId="31" fillId="0" borderId="32" xfId="12" applyNumberFormat="1" applyFont="1" applyFill="1" applyBorder="1" applyProtection="1">
      <protection hidden="1"/>
    </xf>
    <xf numFmtId="170" fontId="31" fillId="0" borderId="0" xfId="12" applyNumberFormat="1" applyFont="1" applyFill="1" applyProtection="1">
      <protection hidden="1"/>
    </xf>
    <xf numFmtId="170" fontId="31" fillId="0" borderId="32" xfId="8" applyNumberFormat="1" applyFont="1" applyFill="1" applyBorder="1" applyProtection="1">
      <protection hidden="1"/>
    </xf>
    <xf numFmtId="170" fontId="31" fillId="0" borderId="0" xfId="8" applyNumberFormat="1" applyFont="1" applyFill="1"/>
    <xf numFmtId="10" fontId="32" fillId="0" borderId="0" xfId="8" applyNumberFormat="1" applyFont="1" applyFill="1" applyAlignment="1">
      <alignment horizontal="center"/>
    </xf>
    <xf numFmtId="170" fontId="31" fillId="0" borderId="0" xfId="7" applyNumberFormat="1" applyFont="1" applyFill="1" applyProtection="1">
      <protection hidden="1"/>
    </xf>
    <xf numFmtId="10" fontId="31" fillId="0" borderId="0" xfId="8" applyNumberFormat="1" applyFont="1" applyFill="1" applyAlignment="1">
      <alignment horizontal="center"/>
    </xf>
    <xf numFmtId="10" fontId="31" fillId="0" borderId="0" xfId="4" applyNumberFormat="1" applyFont="1" applyFill="1" applyAlignment="1" applyProtection="1">
      <alignment horizontal="center"/>
      <protection hidden="1"/>
    </xf>
    <xf numFmtId="9" fontId="31" fillId="0" borderId="0" xfId="4" applyFont="1" applyFill="1"/>
    <xf numFmtId="170" fontId="31" fillId="0" borderId="0" xfId="8" applyNumberFormat="1" applyFont="1" applyFill="1" applyProtection="1">
      <protection hidden="1"/>
    </xf>
    <xf numFmtId="41" fontId="31" fillId="0" borderId="32" xfId="12" applyNumberFormat="1" applyFont="1" applyFill="1" applyBorder="1" applyProtection="1">
      <protection hidden="1"/>
    </xf>
    <xf numFmtId="10" fontId="20" fillId="0" borderId="0" xfId="8" applyNumberFormat="1" applyFont="1" applyBorder="1" applyAlignment="1" applyProtection="1">
      <alignment horizontal="center"/>
      <protection hidden="1"/>
    </xf>
    <xf numFmtId="10" fontId="31" fillId="0" borderId="0" xfId="8" applyNumberFormat="1" applyFont="1" applyFill="1" applyAlignment="1" applyProtection="1">
      <alignment horizontal="center"/>
      <protection hidden="1"/>
    </xf>
    <xf numFmtId="170" fontId="32" fillId="0" borderId="0" xfId="8" applyNumberFormat="1" applyFont="1" applyFill="1"/>
    <xf numFmtId="9" fontId="31" fillId="0" borderId="0" xfId="4" applyFont="1" applyFill="1" applyBorder="1"/>
    <xf numFmtId="170" fontId="31" fillId="0" borderId="0" xfId="12" applyNumberFormat="1" applyFont="1" applyFill="1" applyBorder="1"/>
    <xf numFmtId="170" fontId="29" fillId="0" borderId="0" xfId="11" applyNumberFormat="1" applyFont="1" applyFill="1" applyAlignment="1">
      <alignment horizontal="center"/>
    </xf>
    <xf numFmtId="170" fontId="29" fillId="0" borderId="30" xfId="11" applyNumberFormat="1" applyFont="1" applyFill="1" applyBorder="1" applyAlignment="1" applyProtection="1">
      <alignment vertical="center"/>
      <protection locked="0"/>
    </xf>
    <xf numFmtId="43" fontId="31" fillId="0" borderId="0" xfId="8" applyFont="1" applyFill="1" applyProtection="1">
      <protection hidden="1"/>
    </xf>
    <xf numFmtId="164" fontId="20" fillId="0" borderId="0" xfId="11" applyNumberFormat="1" applyFont="1"/>
    <xf numFmtId="164" fontId="29" fillId="0" borderId="34" xfId="11" applyNumberFormat="1" applyFont="1" applyBorder="1" applyAlignment="1">
      <alignment horizontal="center" vertical="center" wrapText="1"/>
    </xf>
    <xf numFmtId="0" fontId="35" fillId="0" borderId="35" xfId="3" applyFont="1" applyBorder="1" applyAlignment="1" applyProtection="1">
      <alignment horizontal="center" vertical="center"/>
      <protection hidden="1"/>
    </xf>
    <xf numFmtId="2" fontId="35" fillId="0" borderId="35" xfId="3" applyNumberFormat="1" applyFont="1" applyBorder="1" applyAlignment="1" applyProtection="1">
      <alignment horizontal="center" vertical="center"/>
      <protection hidden="1"/>
    </xf>
    <xf numFmtId="0" fontId="33" fillId="0" borderId="35" xfId="3" applyFont="1" applyBorder="1"/>
    <xf numFmtId="0" fontId="43" fillId="0" borderId="35" xfId="3" applyFont="1" applyBorder="1" applyAlignment="1" applyProtection="1">
      <alignment horizontal="center" vertical="center"/>
      <protection hidden="1"/>
    </xf>
    <xf numFmtId="0" fontId="20" fillId="0" borderId="34" xfId="3" applyFont="1" applyBorder="1"/>
    <xf numFmtId="0" fontId="28" fillId="0" borderId="34" xfId="3" applyFont="1" applyBorder="1"/>
    <xf numFmtId="164" fontId="20" fillId="0" borderId="0" xfId="11" applyNumberFormat="1" applyFont="1" applyFill="1" applyBorder="1" applyAlignment="1">
      <alignment horizontal="left"/>
    </xf>
    <xf numFmtId="0" fontId="32" fillId="0" borderId="0" xfId="3" applyFont="1"/>
    <xf numFmtId="0" fontId="14" fillId="0" borderId="0" xfId="3" applyFont="1" applyProtection="1">
      <protection hidden="1"/>
    </xf>
    <xf numFmtId="164" fontId="0" fillId="0" borderId="0" xfId="0" applyNumberFormat="1"/>
    <xf numFmtId="43" fontId="0" fillId="0" borderId="0" xfId="0" applyNumberFormat="1"/>
    <xf numFmtId="43" fontId="12" fillId="0" borderId="0" xfId="1" applyFont="1"/>
    <xf numFmtId="43" fontId="0" fillId="0" borderId="0" xfId="1" applyFont="1"/>
    <xf numFmtId="0" fontId="44" fillId="0" borderId="0" xfId="0" applyFont="1"/>
    <xf numFmtId="0" fontId="45" fillId="0" borderId="0" xfId="0" applyFont="1"/>
    <xf numFmtId="0" fontId="46" fillId="0" borderId="0" xfId="2" applyFont="1"/>
    <xf numFmtId="17" fontId="16" fillId="0" borderId="0" xfId="3" quotePrefix="1" applyNumberFormat="1" applyFont="1" applyAlignment="1">
      <alignment vertical="center"/>
    </xf>
    <xf numFmtId="0" fontId="16" fillId="0" borderId="0" xfId="3" applyFont="1" applyAlignment="1">
      <alignment vertical="center"/>
    </xf>
    <xf numFmtId="0" fontId="17" fillId="4" borderId="26" xfId="2" applyFont="1" applyFill="1" applyBorder="1"/>
    <xf numFmtId="0" fontId="17" fillId="5" borderId="26" xfId="2" applyFont="1" applyFill="1" applyBorder="1"/>
    <xf numFmtId="0" fontId="17" fillId="6" borderId="26" xfId="2" applyFont="1" applyFill="1" applyBorder="1"/>
    <xf numFmtId="0" fontId="16" fillId="9" borderId="28" xfId="3" applyFont="1" applyFill="1" applyBorder="1" applyAlignment="1">
      <alignment vertical="center"/>
    </xf>
    <xf numFmtId="0" fontId="16" fillId="9" borderId="29" xfId="6" applyFont="1" applyFill="1" applyBorder="1" applyAlignment="1">
      <alignment vertical="center" wrapText="1"/>
    </xf>
    <xf numFmtId="0" fontId="16" fillId="9" borderId="29" xfId="3" applyFont="1" applyFill="1" applyBorder="1" applyAlignment="1">
      <alignment vertical="center" wrapText="1"/>
    </xf>
    <xf numFmtId="0" fontId="16" fillId="9" borderId="27" xfId="6" applyFont="1" applyFill="1" applyBorder="1" applyAlignment="1">
      <alignment vertical="center" wrapText="1"/>
    </xf>
    <xf numFmtId="0" fontId="16" fillId="9" borderId="14" xfId="6" applyFont="1" applyFill="1" applyBorder="1" applyAlignment="1">
      <alignment vertical="center" wrapText="1"/>
    </xf>
    <xf numFmtId="0" fontId="16" fillId="9" borderId="14" xfId="3" applyFont="1" applyFill="1" applyBorder="1" applyAlignment="1">
      <alignment vertical="center" wrapText="1"/>
    </xf>
    <xf numFmtId="0" fontId="20" fillId="5" borderId="0" xfId="3" applyFont="1" applyFill="1"/>
    <xf numFmtId="170" fontId="20" fillId="5" borderId="0" xfId="7" applyNumberFormat="1" applyFont="1" applyFill="1" applyBorder="1" applyProtection="1">
      <protection hidden="1"/>
    </xf>
    <xf numFmtId="9" fontId="29" fillId="5" borderId="0" xfId="4" applyFont="1" applyFill="1" applyBorder="1" applyAlignment="1">
      <alignment horizontal="right"/>
    </xf>
    <xf numFmtId="10" fontId="32" fillId="5" borderId="0" xfId="8" applyNumberFormat="1" applyFont="1" applyFill="1" applyAlignment="1">
      <alignment horizontal="center"/>
    </xf>
    <xf numFmtId="170" fontId="31" fillId="5" borderId="0" xfId="8" applyNumberFormat="1" applyFont="1" applyFill="1"/>
    <xf numFmtId="10" fontId="20" fillId="5" borderId="0" xfId="4" applyNumberFormat="1" applyFont="1" applyFill="1" applyBorder="1" applyAlignment="1" applyProtection="1">
      <alignment horizontal="center"/>
      <protection hidden="1"/>
    </xf>
    <xf numFmtId="170" fontId="29" fillId="5" borderId="0" xfId="8" applyNumberFormat="1" applyFont="1" applyFill="1" applyBorder="1"/>
    <xf numFmtId="170" fontId="20" fillId="5" borderId="32" xfId="8" applyNumberFormat="1" applyFont="1" applyFill="1" applyBorder="1" applyProtection="1">
      <protection hidden="1"/>
    </xf>
    <xf numFmtId="170" fontId="31" fillId="5" borderId="32" xfId="8" applyNumberFormat="1" applyFont="1" applyFill="1" applyBorder="1" applyProtection="1">
      <protection hidden="1"/>
    </xf>
    <xf numFmtId="0" fontId="37" fillId="5" borderId="0" xfId="3" applyFont="1" applyFill="1"/>
    <xf numFmtId="10" fontId="29" fillId="5" borderId="0" xfId="4" applyNumberFormat="1" applyFont="1" applyFill="1" applyBorder="1" applyAlignment="1">
      <alignment horizontal="center"/>
    </xf>
    <xf numFmtId="10" fontId="22" fillId="5" borderId="0" xfId="4" applyNumberFormat="1" applyFont="1" applyFill="1" applyBorder="1" applyAlignment="1">
      <alignment horizontal="center"/>
    </xf>
    <xf numFmtId="0" fontId="20" fillId="0" borderId="4" xfId="3" applyFont="1" applyBorder="1"/>
    <xf numFmtId="170" fontId="20" fillId="0" borderId="5" xfId="8" applyNumberFormat="1" applyFont="1" applyBorder="1" applyProtection="1">
      <protection hidden="1"/>
    </xf>
    <xf numFmtId="10" fontId="22" fillId="0" borderId="6" xfId="4" applyNumberFormat="1" applyFont="1" applyBorder="1" applyAlignment="1">
      <alignment horizontal="center"/>
    </xf>
    <xf numFmtId="0" fontId="20" fillId="0" borderId="10" xfId="3" applyFont="1" applyBorder="1"/>
    <xf numFmtId="10" fontId="22" fillId="0" borderId="11" xfId="4" applyNumberFormat="1" applyFont="1" applyBorder="1" applyAlignment="1">
      <alignment horizontal="center"/>
    </xf>
    <xf numFmtId="0" fontId="29" fillId="0" borderId="10" xfId="3" applyFont="1" applyBorder="1"/>
    <xf numFmtId="0" fontId="20" fillId="0" borderId="18" xfId="3" applyFont="1" applyBorder="1"/>
    <xf numFmtId="170" fontId="20" fillId="0" borderId="19" xfId="8" applyNumberFormat="1" applyFont="1" applyBorder="1"/>
    <xf numFmtId="10" fontId="20" fillId="0" borderId="19" xfId="8" applyNumberFormat="1" applyFont="1" applyBorder="1" applyAlignment="1">
      <alignment horizontal="center"/>
    </xf>
    <xf numFmtId="170" fontId="29" fillId="0" borderId="19" xfId="8" applyNumberFormat="1" applyFont="1" applyFill="1" applyBorder="1"/>
    <xf numFmtId="168" fontId="29" fillId="0" borderId="20" xfId="4" applyNumberFormat="1" applyFont="1" applyBorder="1" applyAlignment="1">
      <alignment horizontal="center"/>
    </xf>
    <xf numFmtId="0" fontId="20" fillId="5" borderId="10" xfId="3" applyFont="1" applyFill="1" applyBorder="1"/>
    <xf numFmtId="170" fontId="20" fillId="5" borderId="0" xfId="8" applyNumberFormat="1" applyFont="1" applyFill="1" applyBorder="1" applyProtection="1">
      <protection hidden="1"/>
    </xf>
    <xf numFmtId="10" fontId="22" fillId="5" borderId="11" xfId="4" applyNumberFormat="1" applyFont="1" applyFill="1" applyBorder="1" applyAlignment="1">
      <alignment horizontal="center"/>
    </xf>
    <xf numFmtId="168" fontId="32" fillId="5" borderId="0" xfId="4" applyNumberFormat="1" applyFont="1" applyFill="1"/>
    <xf numFmtId="10" fontId="20" fillId="5" borderId="5" xfId="4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Alignment="1">
      <alignment horizontal="left" wrapText="1"/>
    </xf>
    <xf numFmtId="0" fontId="0" fillId="5" borderId="0" xfId="0" applyFill="1"/>
    <xf numFmtId="0" fontId="3" fillId="5" borderId="0" xfId="0" applyFont="1" applyFill="1"/>
    <xf numFmtId="0" fontId="3" fillId="8" borderId="0" xfId="0" applyFont="1" applyFill="1"/>
    <xf numFmtId="173" fontId="16" fillId="8" borderId="0" xfId="2" applyNumberFormat="1" applyFont="1" applyFill="1" applyAlignment="1" applyProtection="1">
      <alignment horizontal="center" vertical="center"/>
      <protection hidden="1"/>
    </xf>
    <xf numFmtId="9" fontId="16" fillId="8" borderId="0" xfId="5" applyFont="1" applyFill="1" applyBorder="1" applyAlignment="1" applyProtection="1">
      <alignment horizontal="center" vertical="center"/>
      <protection hidden="1"/>
    </xf>
    <xf numFmtId="1" fontId="16" fillId="8" borderId="0" xfId="2" applyNumberFormat="1" applyFont="1" applyFill="1" applyAlignment="1" applyProtection="1">
      <alignment horizontal="center" vertical="center"/>
      <protection hidden="1"/>
    </xf>
    <xf numFmtId="0" fontId="16" fillId="3" borderId="7" xfId="2" applyFont="1" applyFill="1" applyBorder="1" applyAlignment="1">
      <alignment horizontal="center" vertical="center" wrapText="1"/>
    </xf>
    <xf numFmtId="0" fontId="16" fillId="3" borderId="8" xfId="2" applyFont="1" applyFill="1" applyBorder="1" applyAlignment="1">
      <alignment horizontal="center" vertical="center" wrapText="1"/>
    </xf>
    <xf numFmtId="0" fontId="16" fillId="8" borderId="21" xfId="2" applyFont="1" applyFill="1" applyBorder="1" applyAlignment="1">
      <alignment horizontal="center" vertical="center" wrapText="1"/>
    </xf>
    <xf numFmtId="164" fontId="4" fillId="8" borderId="1" xfId="0" applyNumberFormat="1" applyFont="1" applyFill="1" applyBorder="1"/>
    <xf numFmtId="170" fontId="29" fillId="8" borderId="0" xfId="7" applyNumberFormat="1" applyFont="1" applyFill="1" applyBorder="1"/>
    <xf numFmtId="0" fontId="16" fillId="8" borderId="11" xfId="2" applyFont="1" applyFill="1" applyBorder="1" applyAlignment="1">
      <alignment horizontal="center" vertical="center" wrapText="1"/>
    </xf>
    <xf numFmtId="0" fontId="16" fillId="8" borderId="25" xfId="2" applyFont="1" applyFill="1" applyBorder="1" applyAlignment="1">
      <alignment horizontal="center" vertical="center" wrapText="1"/>
    </xf>
    <xf numFmtId="0" fontId="16" fillId="8" borderId="12" xfId="2" applyFont="1" applyFill="1" applyBorder="1" applyAlignment="1">
      <alignment horizontal="center" vertical="center" wrapText="1"/>
    </xf>
    <xf numFmtId="0" fontId="16" fillId="8" borderId="13" xfId="2" applyFont="1" applyFill="1" applyBorder="1" applyAlignment="1">
      <alignment horizontal="center" vertical="center" wrapText="1"/>
    </xf>
    <xf numFmtId="0" fontId="16" fillId="8" borderId="22" xfId="2" applyFont="1" applyFill="1" applyBorder="1" applyAlignment="1">
      <alignment horizontal="center" vertical="center" wrapText="1"/>
    </xf>
    <xf numFmtId="0" fontId="16" fillId="8" borderId="14" xfId="2" applyFont="1" applyFill="1" applyBorder="1" applyAlignment="1">
      <alignment horizontal="center" vertical="center" wrapText="1"/>
    </xf>
    <xf numFmtId="0" fontId="16" fillId="8" borderId="23" xfId="2" applyFont="1" applyFill="1" applyBorder="1" applyAlignment="1">
      <alignment horizontal="center" vertical="center" wrapText="1"/>
    </xf>
    <xf numFmtId="0" fontId="16" fillId="8" borderId="15" xfId="2" applyFont="1" applyFill="1" applyBorder="1" applyAlignment="1">
      <alignment horizontal="center" vertical="center" wrapText="1"/>
    </xf>
    <xf numFmtId="0" fontId="16" fillId="8" borderId="9" xfId="2" applyFont="1" applyFill="1" applyBorder="1" applyAlignment="1">
      <alignment horizontal="center" vertical="center" wrapText="1"/>
    </xf>
    <xf numFmtId="0" fontId="16" fillId="8" borderId="16" xfId="2" applyFont="1" applyFill="1" applyBorder="1" applyAlignment="1">
      <alignment horizontal="center" vertical="center" wrapText="1"/>
    </xf>
    <xf numFmtId="0" fontId="16" fillId="8" borderId="24" xfId="2" applyFont="1" applyFill="1" applyBorder="1" applyAlignment="1">
      <alignment horizontal="center" vertical="center" wrapText="1"/>
    </xf>
    <xf numFmtId="0" fontId="17" fillId="8" borderId="27" xfId="3" applyFont="1" applyFill="1" applyBorder="1" applyAlignment="1">
      <alignment horizontal="center" vertical="center" wrapText="1"/>
    </xf>
    <xf numFmtId="0" fontId="16" fillId="8" borderId="17" xfId="3" applyFont="1" applyFill="1" applyBorder="1" applyAlignment="1">
      <alignment horizontal="center" vertical="center" wrapText="1"/>
    </xf>
    <xf numFmtId="0" fontId="16" fillId="8" borderId="25" xfId="3" applyFont="1" applyFill="1" applyBorder="1" applyAlignment="1">
      <alignment horizontal="center" vertical="center" wrapText="1"/>
    </xf>
    <xf numFmtId="0" fontId="16" fillId="8" borderId="13" xfId="3" applyFont="1" applyFill="1" applyBorder="1" applyAlignment="1">
      <alignment horizontal="center" vertical="center" wrapText="1"/>
    </xf>
    <xf numFmtId="3" fontId="17" fillId="0" borderId="0" xfId="3" applyNumberFormat="1" applyFont="1" applyFill="1" applyAlignment="1">
      <alignment horizontal="center"/>
    </xf>
    <xf numFmtId="170" fontId="29" fillId="8" borderId="0" xfId="8" applyNumberFormat="1" applyFont="1" applyFill="1" applyBorder="1"/>
    <xf numFmtId="170" fontId="29" fillId="8" borderId="30" xfId="7" applyNumberFormat="1" applyFont="1" applyFill="1" applyBorder="1" applyAlignment="1">
      <alignment vertical="center"/>
    </xf>
    <xf numFmtId="43" fontId="0" fillId="8" borderId="0" xfId="1" applyFont="1" applyFill="1"/>
    <xf numFmtId="43" fontId="45" fillId="8" borderId="0" xfId="1" applyFont="1" applyFill="1"/>
    <xf numFmtId="0" fontId="13" fillId="8" borderId="0" xfId="0" applyFont="1" applyFill="1"/>
    <xf numFmtId="43" fontId="0" fillId="8" borderId="0" xfId="0" applyNumberFormat="1" applyFill="1"/>
    <xf numFmtId="164" fontId="3" fillId="8" borderId="0" xfId="0" applyNumberFormat="1" applyFont="1" applyFill="1"/>
    <xf numFmtId="164" fontId="4" fillId="10" borderId="2" xfId="0" applyNumberFormat="1" applyFont="1" applyFill="1" applyBorder="1"/>
    <xf numFmtId="164" fontId="3" fillId="10" borderId="0" xfId="0" applyNumberFormat="1" applyFont="1" applyFill="1"/>
    <xf numFmtId="170" fontId="3" fillId="8" borderId="0" xfId="1" applyNumberFormat="1" applyFont="1" applyFill="1"/>
  </cellXfs>
  <cellStyles count="13">
    <cellStyle name="Millares" xfId="1" builtinId="3"/>
    <cellStyle name="Millares 64" xfId="7" xr:uid="{A894473F-702A-4031-987E-59754981491B}"/>
    <cellStyle name="Millares 66" xfId="8" xr:uid="{15F6B1A4-4434-47C7-B3DD-7D453533FBFD}"/>
    <cellStyle name="Millares 67" xfId="12" xr:uid="{51658738-7500-4191-99A3-25323D476B4C}"/>
    <cellStyle name="Millares 68" xfId="11" xr:uid="{D413B41B-3176-422E-A11E-A1B03684FDFC}"/>
    <cellStyle name="Millares 69" xfId="10" xr:uid="{3E629BAD-14CC-47A5-AE12-A34D4E6DB477}"/>
    <cellStyle name="Normal" xfId="0" builtinId="0"/>
    <cellStyle name="Normal 2 10" xfId="9" xr:uid="{9C2A7050-F235-4D95-969D-762DA905D261}"/>
    <cellStyle name="Normal 2 11 2 2" xfId="6" xr:uid="{8F5B5FA8-FC15-4016-BE03-105D98CA2020}"/>
    <cellStyle name="Normal 47 2 4" xfId="3" xr:uid="{3BEE4D3B-4303-4890-AC0A-B7FA281611AB}"/>
    <cellStyle name="Normal 8 2" xfId="2" xr:uid="{056A1EC3-9870-47FE-8DA0-DBC41B3E0708}"/>
    <cellStyle name="Porcentaje 4 5" xfId="4" xr:uid="{6EE463CA-EC72-4E4A-9246-54222B798A96}"/>
    <cellStyle name="Porcentaje 6 2" xfId="5" xr:uid="{35CC8B8E-1171-427D-9795-BC878812CC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Liquidez</a:t>
            </a:r>
          </a:p>
        </c:rich>
      </c:tx>
      <c:layout>
        <c:manualLayout>
          <c:xMode val="edge"/>
          <c:yMode val="edge"/>
          <c:x val="0.3402360017497813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'BG NIIF'!$T$9:$AE$9</c:f>
              <c:numCache>
                <c:formatCode>_(* #,##0.00_);_(* \(#,##0.00\);_(* "-"??_);_(@_)</c:formatCode>
                <c:ptCount val="12"/>
                <c:pt idx="0">
                  <c:v>2.8998594188482696</c:v>
                </c:pt>
                <c:pt idx="1">
                  <c:v>3.4117198434293803</c:v>
                </c:pt>
                <c:pt idx="2">
                  <c:v>2.2877237572419906</c:v>
                </c:pt>
                <c:pt idx="3">
                  <c:v>1.5159356120419447</c:v>
                </c:pt>
                <c:pt idx="4">
                  <c:v>1.9367381234699377</c:v>
                </c:pt>
                <c:pt idx="5">
                  <c:v>1.4622273086302726</c:v>
                </c:pt>
                <c:pt idx="6">
                  <c:v>1.3441352603832999</c:v>
                </c:pt>
                <c:pt idx="7">
                  <c:v>1.3344784443474902</c:v>
                </c:pt>
                <c:pt idx="8">
                  <c:v>1.2144227072366676</c:v>
                </c:pt>
                <c:pt idx="9">
                  <c:v>1.3440632148893963</c:v>
                </c:pt>
                <c:pt idx="10">
                  <c:v>1.1930156257285711</c:v>
                </c:pt>
                <c:pt idx="11">
                  <c:v>1.4307420601678278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71-4379-B8CE-ECB214588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409944"/>
        <c:axId val="405412240"/>
      </c:lineChart>
      <c:catAx>
        <c:axId val="4054099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5412240"/>
        <c:crosses val="autoZero"/>
        <c:auto val="1"/>
        <c:lblAlgn val="ctr"/>
        <c:lblOffset val="100"/>
        <c:noMultiLvlLbl val="0"/>
      </c:catAx>
      <c:valAx>
        <c:axId val="40541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5409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Prueba ácida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'BG NIIF'!$T$10:$AE$10</c:f>
              <c:numCache>
                <c:formatCode>_(* #,##0.00_);_(* \(#,##0.00\);_(* "-"??_);_(@_)</c:formatCode>
                <c:ptCount val="12"/>
                <c:pt idx="0">
                  <c:v>2.5806156060658885</c:v>
                </c:pt>
                <c:pt idx="1">
                  <c:v>3.1024427815310163</c:v>
                </c:pt>
                <c:pt idx="2">
                  <c:v>2.1162768693842446</c:v>
                </c:pt>
                <c:pt idx="3">
                  <c:v>1.1433576275315176</c:v>
                </c:pt>
                <c:pt idx="4">
                  <c:v>1.5986316169896522</c:v>
                </c:pt>
                <c:pt idx="5">
                  <c:v>1.2154382198508129</c:v>
                </c:pt>
                <c:pt idx="6">
                  <c:v>0.85116846530262102</c:v>
                </c:pt>
                <c:pt idx="7">
                  <c:v>0.57019338811084597</c:v>
                </c:pt>
                <c:pt idx="8">
                  <c:v>0.46117642978333651</c:v>
                </c:pt>
                <c:pt idx="9">
                  <c:v>0.49963142405465594</c:v>
                </c:pt>
                <c:pt idx="10">
                  <c:v>0.47178879530767137</c:v>
                </c:pt>
                <c:pt idx="11">
                  <c:v>0.79596525141995622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D9-4EAC-8490-40B56846A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8893536"/>
        <c:axId val="558890912"/>
      </c:lineChart>
      <c:catAx>
        <c:axId val="5588935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8890912"/>
        <c:crosses val="autoZero"/>
        <c:auto val="1"/>
        <c:lblAlgn val="ctr"/>
        <c:lblOffset val="100"/>
        <c:noMultiLvlLbl val="0"/>
      </c:catAx>
      <c:valAx>
        <c:axId val="55889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889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Deuda</a:t>
            </a:r>
            <a:r>
              <a:rPr lang="es-MX" baseline="0"/>
              <a:t> terceros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'BG NIIF'!$T$11:$AE$11</c:f>
              <c:numCache>
                <c:formatCode>_(* #,##0.00_);_(* \(#,##0.00\);_(* "-"??_);_(@_)</c:formatCode>
                <c:ptCount val="12"/>
                <c:pt idx="0">
                  <c:v>0.28588279805937</c:v>
                </c:pt>
                <c:pt idx="1">
                  <c:v>0.2403168914240297</c:v>
                </c:pt>
                <c:pt idx="2">
                  <c:v>0.29763454530185074</c:v>
                </c:pt>
                <c:pt idx="3">
                  <c:v>0.50840193982816462</c:v>
                </c:pt>
                <c:pt idx="4">
                  <c:v>0.3827894253549104</c:v>
                </c:pt>
                <c:pt idx="5">
                  <c:v>0.52836884693259667</c:v>
                </c:pt>
                <c:pt idx="6">
                  <c:v>0.59362501201824625</c:v>
                </c:pt>
                <c:pt idx="7">
                  <c:v>0.64737034808969263</c:v>
                </c:pt>
                <c:pt idx="8">
                  <c:v>0.7342932014073511</c:v>
                </c:pt>
                <c:pt idx="9">
                  <c:v>0.64710661968036698</c:v>
                </c:pt>
                <c:pt idx="10">
                  <c:v>0.73904054582021605</c:v>
                </c:pt>
                <c:pt idx="11">
                  <c:v>0.4179065041178785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E1-4E6E-9AC9-500F38A78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8471968"/>
        <c:axId val="688476560"/>
      </c:lineChart>
      <c:catAx>
        <c:axId val="6884719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8476560"/>
        <c:crosses val="autoZero"/>
        <c:auto val="1"/>
        <c:lblAlgn val="ctr"/>
        <c:lblOffset val="100"/>
        <c:noMultiLvlLbl val="0"/>
      </c:catAx>
      <c:valAx>
        <c:axId val="68847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847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Deuda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2185892388451444"/>
          <c:y val="0.17171296296296298"/>
          <c:w val="0.87258552055992999"/>
          <c:h val="0.7208876494604841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'BG NIIF'!$T$12:$AE$12</c:f>
              <c:numCache>
                <c:formatCode>_(* #,##0.00_);_(* \(#,##0.00\);_(* "-"??_);_(@_)</c:formatCode>
                <c:ptCount val="12"/>
                <c:pt idx="0">
                  <c:v>0.28588278797305977</c:v>
                </c:pt>
                <c:pt idx="1">
                  <c:v>0.24272340809481843</c:v>
                </c:pt>
                <c:pt idx="2">
                  <c:v>0.34412416251480543</c:v>
                </c:pt>
                <c:pt idx="3">
                  <c:v>0.54442414796996152</c:v>
                </c:pt>
                <c:pt idx="4">
                  <c:v>0.42633658460384138</c:v>
                </c:pt>
                <c:pt idx="5">
                  <c:v>0.56385404692013485</c:v>
                </c:pt>
                <c:pt idx="6">
                  <c:v>0.62366735804481488</c:v>
                </c:pt>
                <c:pt idx="7">
                  <c:v>0.74112940792867876</c:v>
                </c:pt>
                <c:pt idx="8">
                  <c:v>0.80720290966341379</c:v>
                </c:pt>
                <c:pt idx="9">
                  <c:v>0.75814192141746761</c:v>
                </c:pt>
                <c:pt idx="10">
                  <c:v>0.82663530056015422</c:v>
                </c:pt>
                <c:pt idx="11">
                  <c:v>0.78257218612384882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39-4B49-AC6C-07DD49D05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6802424"/>
        <c:axId val="586800128"/>
      </c:lineChart>
      <c:catAx>
        <c:axId val="5868024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86800128"/>
        <c:crosses val="autoZero"/>
        <c:auto val="1"/>
        <c:lblAlgn val="ctr"/>
        <c:lblOffset val="100"/>
        <c:noMultiLvlLbl val="0"/>
      </c:catAx>
      <c:valAx>
        <c:axId val="58680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86802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Capital trabajo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val>
            <c:numRef>
              <c:f>'BG NIIF'!$T$13:$AE$13</c:f>
              <c:numCache>
                <c:formatCode>_(* #,##0_);_(* \(#,##0\);_(* "-"??_);_(@_)</c:formatCode>
                <c:ptCount val="12"/>
                <c:pt idx="0">
                  <c:v>3769425.7549999999</c:v>
                </c:pt>
                <c:pt idx="1">
                  <c:v>4256826.5550000006</c:v>
                </c:pt>
                <c:pt idx="2">
                  <c:v>3502992.165</c:v>
                </c:pt>
                <c:pt idx="3">
                  <c:v>2866827.6475</c:v>
                </c:pt>
                <c:pt idx="4">
                  <c:v>3393327.037500001</c:v>
                </c:pt>
                <c:pt idx="5">
                  <c:v>2699182.2425000016</c:v>
                </c:pt>
                <c:pt idx="6">
                  <c:v>2625460.607499999</c:v>
                </c:pt>
                <c:pt idx="7">
                  <c:v>4437145.4624999985</c:v>
                </c:pt>
                <c:pt idx="8">
                  <c:v>4127648.528374996</c:v>
                </c:pt>
                <c:pt idx="9">
                  <c:v>7050821.5600000434</c:v>
                </c:pt>
                <c:pt idx="10">
                  <c:v>5900981.7793484777</c:v>
                </c:pt>
                <c:pt idx="11">
                  <c:v>11454701.57500001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C9-4536-B133-6C04903F2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515480"/>
        <c:axId val="590514824"/>
      </c:lineChart>
      <c:catAx>
        <c:axId val="590515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90514824"/>
        <c:crosses val="autoZero"/>
        <c:auto val="1"/>
        <c:lblAlgn val="ctr"/>
        <c:lblOffset val="100"/>
        <c:noMultiLvlLbl val="0"/>
      </c:catAx>
      <c:valAx>
        <c:axId val="59051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90515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Deuda a capital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'BG NIIF'!$T$14:$AE$14</c:f>
              <c:numCache>
                <c:formatCode>_(* #,##0.00_);_(* \(#,##0.00\);_(* "-"??_);_(@_)</c:formatCode>
                <c:ptCount val="12"/>
                <c:pt idx="0">
                  <c:v>0.40033037667421556</c:v>
                </c:pt>
                <c:pt idx="1">
                  <c:v>0.31734361525612792</c:v>
                </c:pt>
                <c:pt idx="2">
                  <c:v>0.45379708890269582</c:v>
                </c:pt>
                <c:pt idx="3">
                  <c:v>1.115954538772707</c:v>
                </c:pt>
                <c:pt idx="4">
                  <c:v>0.66727180970842448</c:v>
                </c:pt>
                <c:pt idx="5">
                  <c:v>1.2114496149774985</c:v>
                </c:pt>
                <c:pt idx="6">
                  <c:v>1.5773944267341478</c:v>
                </c:pt>
                <c:pt idx="7">
                  <c:v>2.5007490201543812</c:v>
                </c:pt>
                <c:pt idx="8">
                  <c:v>3.8086321745074958</c:v>
                </c:pt>
                <c:pt idx="9">
                  <c:v>2.6755632438104517</c:v>
                </c:pt>
                <c:pt idx="10">
                  <c:v>4.2629240785404683</c:v>
                </c:pt>
                <c:pt idx="11">
                  <c:v>1.9220471229863976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F4-445D-B484-2D9274F03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757640"/>
        <c:axId val="569761576"/>
      </c:lineChart>
      <c:catAx>
        <c:axId val="5697576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69761576"/>
        <c:crosses val="autoZero"/>
        <c:auto val="1"/>
        <c:lblAlgn val="ctr"/>
        <c:lblOffset val="100"/>
        <c:noMultiLvlLbl val="0"/>
      </c:catAx>
      <c:valAx>
        <c:axId val="56976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69757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0</xdr:row>
      <xdr:rowOff>0</xdr:rowOff>
    </xdr:from>
    <xdr:ext cx="2836333" cy="0"/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2BFA66B7-3752-444A-BECD-8ECB24C85A7C}"/>
            </a:ext>
          </a:extLst>
        </xdr:cNvPr>
        <xdr:cNvCxnSpPr/>
      </xdr:nvCxnSpPr>
      <xdr:spPr>
        <a:xfrm>
          <a:off x="923925" y="0"/>
          <a:ext cx="28363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oneCellAnchor>
  <xdr:oneCellAnchor>
    <xdr:from>
      <xdr:col>4</xdr:col>
      <xdr:colOff>133350</xdr:colOff>
      <xdr:row>0</xdr:row>
      <xdr:rowOff>0</xdr:rowOff>
    </xdr:from>
    <xdr:ext cx="2834745" cy="0"/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AF91BF2-8CA7-4B78-AE0C-14465C6483BE}"/>
            </a:ext>
          </a:extLst>
        </xdr:cNvPr>
        <xdr:cNvCxnSpPr/>
      </xdr:nvCxnSpPr>
      <xdr:spPr>
        <a:xfrm>
          <a:off x="3181350" y="0"/>
          <a:ext cx="283474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16</xdr:row>
      <xdr:rowOff>156729</xdr:rowOff>
    </xdr:from>
    <xdr:to>
      <xdr:col>20</xdr:col>
      <xdr:colOff>575829</xdr:colOff>
      <xdr:row>32</xdr:row>
      <xdr:rowOff>129020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4E3C16A-ECA5-48F3-835B-06E622C9ED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749010</xdr:colOff>
      <xdr:row>16</xdr:row>
      <xdr:rowOff>122091</xdr:rowOff>
    </xdr:from>
    <xdr:to>
      <xdr:col>26</xdr:col>
      <xdr:colOff>281419</xdr:colOff>
      <xdr:row>32</xdr:row>
      <xdr:rowOff>94382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34D91C2-87F7-4789-9FDA-6ABF389D65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316056</xdr:colOff>
      <xdr:row>16</xdr:row>
      <xdr:rowOff>87457</xdr:rowOff>
    </xdr:from>
    <xdr:to>
      <xdr:col>31</xdr:col>
      <xdr:colOff>688397</xdr:colOff>
      <xdr:row>32</xdr:row>
      <xdr:rowOff>59748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DE03238-8343-435F-9668-AEE1ECC1D3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350693</xdr:colOff>
      <xdr:row>33</xdr:row>
      <xdr:rowOff>9525</xdr:rowOff>
    </xdr:from>
    <xdr:to>
      <xdr:col>31</xdr:col>
      <xdr:colOff>723034</xdr:colOff>
      <xdr:row>49</xdr:row>
      <xdr:rowOff>120361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1BAA188-900A-4C9A-B16F-F80F57702A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809625</xdr:colOff>
      <xdr:row>33</xdr:row>
      <xdr:rowOff>104775</xdr:rowOff>
    </xdr:from>
    <xdr:to>
      <xdr:col>26</xdr:col>
      <xdr:colOff>342034</xdr:colOff>
      <xdr:row>50</xdr:row>
      <xdr:rowOff>51088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2CC190A-0508-4D0A-A867-8CFD52A48F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30307</xdr:colOff>
      <xdr:row>33</xdr:row>
      <xdr:rowOff>113434</xdr:rowOff>
    </xdr:from>
    <xdr:to>
      <xdr:col>20</xdr:col>
      <xdr:colOff>558511</xdr:colOff>
      <xdr:row>50</xdr:row>
      <xdr:rowOff>59747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CFB1DCDA-4071-47FB-BB0F-C588D7F0BB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763359</xdr:colOff>
      <xdr:row>24</xdr:row>
      <xdr:rowOff>40822</xdr:rowOff>
    </xdr:from>
    <xdr:to>
      <xdr:col>5</xdr:col>
      <xdr:colOff>635073</xdr:colOff>
      <xdr:row>28</xdr:row>
      <xdr:rowOff>81557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0B48DE-669E-4655-8E2B-BDC7DF11F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8234" y="5917747"/>
          <a:ext cx="3014964" cy="688435"/>
        </a:xfrm>
        <a:prstGeom prst="rect">
          <a:avLst/>
        </a:prstGeom>
      </xdr:spPr>
    </xdr:pic>
    <xdr:clientData/>
  </xdr:twoCellAnchor>
  <xdr:twoCellAnchor editAs="oneCell">
    <xdr:from>
      <xdr:col>3</xdr:col>
      <xdr:colOff>693964</xdr:colOff>
      <xdr:row>17</xdr:row>
      <xdr:rowOff>108857</xdr:rowOff>
    </xdr:from>
    <xdr:to>
      <xdr:col>5</xdr:col>
      <xdr:colOff>575202</xdr:colOff>
      <xdr:row>20</xdr:row>
      <xdr:rowOff>161857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0C4E332-5257-4421-879A-8A5A4D9F6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9250" y="5116286"/>
          <a:ext cx="3038095" cy="5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7</xdr:row>
      <xdr:rowOff>38100</xdr:rowOff>
    </xdr:from>
    <xdr:to>
      <xdr:col>8</xdr:col>
      <xdr:colOff>256221</xdr:colOff>
      <xdr:row>32</xdr:row>
      <xdr:rowOff>104261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C97966-1C78-4A97-9E89-7490E3CAB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171575"/>
          <a:ext cx="7628571" cy="41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248</xdr:row>
      <xdr:rowOff>123825</xdr:rowOff>
    </xdr:from>
    <xdr:to>
      <xdr:col>8</xdr:col>
      <xdr:colOff>637192</xdr:colOff>
      <xdr:row>264</xdr:row>
      <xdr:rowOff>104454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309AB7-6448-4B90-9DF0-2591EE4A0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34475" y="1419225"/>
          <a:ext cx="7866667" cy="25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34</xdr:row>
      <xdr:rowOff>95250</xdr:rowOff>
    </xdr:from>
    <xdr:to>
      <xdr:col>8</xdr:col>
      <xdr:colOff>275246</xdr:colOff>
      <xdr:row>50</xdr:row>
      <xdr:rowOff>113974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FDD1234-0216-438B-950B-DDD4DEE26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7650" y="5600700"/>
          <a:ext cx="7828571" cy="26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9</xdr:col>
      <xdr:colOff>18073</xdr:colOff>
      <xdr:row>93</xdr:row>
      <xdr:rowOff>8876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D45B2D9-6C0C-48DD-9549-C6134BEC1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9877425"/>
          <a:ext cx="7819048" cy="5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628650</xdr:colOff>
      <xdr:row>104</xdr:row>
      <xdr:rowOff>95250</xdr:rowOff>
    </xdr:from>
    <xdr:to>
      <xdr:col>8</xdr:col>
      <xdr:colOff>694342</xdr:colOff>
      <xdr:row>123</xdr:row>
      <xdr:rowOff>142484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F7B8535-38CE-40B7-85BF-86383F733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8650" y="16935450"/>
          <a:ext cx="7866667" cy="3123809"/>
        </a:xfrm>
        <a:prstGeom prst="rect">
          <a:avLst/>
        </a:prstGeom>
      </xdr:spPr>
    </xdr:pic>
    <xdr:clientData/>
  </xdr:twoCellAnchor>
  <xdr:twoCellAnchor editAs="oneCell">
    <xdr:from>
      <xdr:col>0</xdr:col>
      <xdr:colOff>695325</xdr:colOff>
      <xdr:row>128</xdr:row>
      <xdr:rowOff>95250</xdr:rowOff>
    </xdr:from>
    <xdr:to>
      <xdr:col>8</xdr:col>
      <xdr:colOff>580064</xdr:colOff>
      <xdr:row>135</xdr:row>
      <xdr:rowOff>85585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82AC44-CA23-4986-9CF9-C305429DF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95325" y="20821650"/>
          <a:ext cx="7685714" cy="11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714375</xdr:colOff>
      <xdr:row>145</xdr:row>
      <xdr:rowOff>152400</xdr:rowOff>
    </xdr:from>
    <xdr:to>
      <xdr:col>9</xdr:col>
      <xdr:colOff>46638</xdr:colOff>
      <xdr:row>166</xdr:row>
      <xdr:rowOff>47213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5A77B9B-1384-4F82-902F-E7D5EB6DF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14375" y="23631525"/>
          <a:ext cx="7895238" cy="32952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9</xdr:col>
      <xdr:colOff>170453</xdr:colOff>
      <xdr:row>205</xdr:row>
      <xdr:rowOff>75543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141D7AB-7BD5-4098-828B-827054C59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62000" y="28013025"/>
          <a:ext cx="7971428" cy="52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212</xdr:row>
      <xdr:rowOff>0</xdr:rowOff>
    </xdr:from>
    <xdr:to>
      <xdr:col>9</xdr:col>
      <xdr:colOff>199034</xdr:colOff>
      <xdr:row>238</xdr:row>
      <xdr:rowOff>47093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3DFD2F3-9707-4937-8FD1-B9C555DAA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38200" y="34328100"/>
          <a:ext cx="7923809" cy="42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B837A-6004-4B4C-B094-D0639AB9E1AC}">
  <dimension ref="B2:AC209"/>
  <sheetViews>
    <sheetView showGridLines="0" topLeftCell="T1" zoomScale="140" zoomScaleNormal="140" workbookViewId="0">
      <selection activeCell="I25" sqref="I25"/>
    </sheetView>
  </sheetViews>
  <sheetFormatPr baseColWidth="10" defaultRowHeight="15" x14ac:dyDescent="0.25"/>
  <cols>
    <col min="1" max="1" width="2.7109375" style="58" customWidth="1"/>
    <col min="2" max="2" width="27.140625" style="58" customWidth="1"/>
    <col min="3" max="3" width="19.42578125" style="58" customWidth="1"/>
    <col min="4" max="5" width="16.28515625" style="58" customWidth="1"/>
    <col min="6" max="6" width="8.85546875" style="58" customWidth="1"/>
    <col min="7" max="7" width="1.5703125" style="58" customWidth="1"/>
    <col min="8" max="8" width="37.85546875" style="58" customWidth="1"/>
    <col min="9" max="9" width="15.42578125" style="58" customWidth="1"/>
    <col min="10" max="10" width="8.42578125" style="58" customWidth="1"/>
    <col min="11" max="11" width="16" style="58" customWidth="1"/>
    <col min="12" max="12" width="7.42578125" style="58" customWidth="1"/>
    <col min="13" max="13" width="17.7109375" style="58" bestFit="1" customWidth="1"/>
    <col min="14" max="14" width="12.5703125" style="58" bestFit="1" customWidth="1"/>
    <col min="15" max="15" width="11.42578125" style="58"/>
    <col min="16" max="16" width="56.5703125" style="58" customWidth="1"/>
    <col min="17" max="17" width="23" style="58" bestFit="1" customWidth="1"/>
    <col min="18" max="18" width="5.140625" style="58" customWidth="1"/>
    <col min="19" max="19" width="11.42578125" style="58"/>
    <col min="20" max="20" width="41.85546875" style="58" customWidth="1"/>
    <col min="21" max="21" width="16.85546875" style="58" bestFit="1" customWidth="1"/>
    <col min="22" max="22" width="15.85546875" style="58" bestFit="1" customWidth="1"/>
    <col min="23" max="23" width="14.85546875" style="58" bestFit="1" customWidth="1"/>
    <col min="24" max="24" width="17.7109375" style="58" bestFit="1" customWidth="1"/>
    <col min="25" max="25" width="13.42578125" style="58" customWidth="1"/>
    <col min="26" max="26" width="17.7109375" style="58" bestFit="1" customWidth="1"/>
    <col min="27" max="27" width="11.28515625" style="58" bestFit="1" customWidth="1"/>
    <col min="28" max="28" width="17.7109375" style="58" bestFit="1" customWidth="1"/>
    <col min="29" max="29" width="20.140625" style="58" bestFit="1" customWidth="1"/>
    <col min="30" max="16384" width="11.42578125" style="58"/>
  </cols>
  <sheetData>
    <row r="2" spans="2:29" ht="18.75" x14ac:dyDescent="0.3">
      <c r="B2" s="243" t="s">
        <v>298</v>
      </c>
      <c r="C2" s="120"/>
      <c r="D2" s="120"/>
      <c r="E2" s="120"/>
      <c r="F2" s="119"/>
      <c r="H2" s="243" t="s">
        <v>298</v>
      </c>
      <c r="I2" s="120"/>
      <c r="J2" s="120"/>
      <c r="K2" s="120"/>
      <c r="L2" s="120"/>
      <c r="M2" s="120"/>
      <c r="N2" s="119"/>
      <c r="P2" s="243" t="s">
        <v>298</v>
      </c>
      <c r="Q2" s="120"/>
      <c r="R2" s="120"/>
      <c r="T2" s="243" t="s">
        <v>298</v>
      </c>
      <c r="U2" s="233"/>
      <c r="V2" s="233"/>
      <c r="W2" s="233"/>
      <c r="X2" s="233"/>
      <c r="Y2" s="233"/>
      <c r="Z2" s="233"/>
      <c r="AA2" s="233"/>
      <c r="AB2" s="233"/>
      <c r="AC2" s="233"/>
    </row>
    <row r="3" spans="2:29" ht="18.75" x14ac:dyDescent="0.3">
      <c r="B3" s="243" t="s">
        <v>297</v>
      </c>
      <c r="C3" s="120"/>
      <c r="D3" s="120"/>
      <c r="E3" s="120"/>
      <c r="F3" s="119"/>
      <c r="H3" s="243" t="s">
        <v>296</v>
      </c>
      <c r="I3" s="120"/>
      <c r="J3" s="120"/>
      <c r="K3" s="120"/>
      <c r="L3" s="120"/>
      <c r="M3" s="120"/>
      <c r="N3" s="119"/>
      <c r="P3" s="243" t="s">
        <v>295</v>
      </c>
      <c r="Q3" s="120"/>
      <c r="R3" s="120"/>
      <c r="T3" s="243" t="s">
        <v>294</v>
      </c>
      <c r="U3" s="242"/>
      <c r="V3" s="242"/>
      <c r="W3" s="242"/>
      <c r="X3" s="242"/>
      <c r="Y3" s="242"/>
      <c r="Z3" s="242"/>
      <c r="AA3" s="242"/>
      <c r="AB3" s="242"/>
      <c r="AC3" s="242"/>
    </row>
    <row r="4" spans="2:29" x14ac:dyDescent="0.25">
      <c r="B4" s="30" t="s">
        <v>0</v>
      </c>
      <c r="C4" s="31"/>
      <c r="D4" s="31"/>
      <c r="E4" s="31"/>
      <c r="F4" s="31"/>
      <c r="G4" s="31"/>
      <c r="H4" s="30" t="s">
        <v>0</v>
      </c>
      <c r="I4" s="120"/>
      <c r="J4" s="120"/>
      <c r="K4" s="120"/>
      <c r="L4" s="120"/>
      <c r="M4" s="120"/>
      <c r="N4" s="119"/>
      <c r="P4" s="30" t="s">
        <v>0</v>
      </c>
      <c r="Q4" s="120"/>
      <c r="R4" s="120"/>
      <c r="T4" s="30" t="s">
        <v>0</v>
      </c>
      <c r="U4" s="241"/>
      <c r="V4" s="241"/>
      <c r="W4" s="241"/>
      <c r="X4" s="241"/>
      <c r="Y4" s="241"/>
      <c r="Z4" s="241"/>
      <c r="AA4" s="241"/>
      <c r="AB4" s="241"/>
      <c r="AC4" s="241"/>
    </row>
    <row r="5" spans="2:29" ht="15.75" thickBot="1" x14ac:dyDescent="0.3">
      <c r="B5" s="239"/>
      <c r="C5" s="239"/>
      <c r="D5" s="239"/>
      <c r="E5" s="239"/>
      <c r="F5" s="240"/>
      <c r="H5" s="239"/>
      <c r="I5" s="239"/>
      <c r="J5" s="239"/>
      <c r="K5" s="239"/>
      <c r="L5" s="239"/>
      <c r="M5" s="239"/>
      <c r="N5" s="240"/>
      <c r="P5" s="239"/>
      <c r="Q5" s="239"/>
      <c r="R5" s="239"/>
      <c r="T5" s="234"/>
      <c r="U5" s="234"/>
      <c r="V5" s="234"/>
      <c r="W5" s="234"/>
      <c r="X5" s="234"/>
      <c r="Y5" s="234"/>
      <c r="Z5" s="234"/>
      <c r="AA5" s="234"/>
      <c r="AB5" s="234"/>
      <c r="AC5" s="234"/>
    </row>
    <row r="6" spans="2:29" ht="20.25" customHeight="1" thickTop="1" thickBot="1" x14ac:dyDescent="0.3">
      <c r="B6" s="237"/>
      <c r="C6" s="235" t="s">
        <v>113</v>
      </c>
      <c r="D6" s="236" t="s">
        <v>112</v>
      </c>
      <c r="E6" s="235" t="s">
        <v>293</v>
      </c>
      <c r="F6" s="238" t="s">
        <v>169</v>
      </c>
      <c r="H6" s="237"/>
      <c r="I6" s="235" t="s">
        <v>113</v>
      </c>
      <c r="J6" s="236"/>
      <c r="K6" s="236" t="s">
        <v>112</v>
      </c>
      <c r="L6" s="235"/>
      <c r="M6" s="235" t="s">
        <v>293</v>
      </c>
      <c r="N6" s="238" t="s">
        <v>169</v>
      </c>
      <c r="P6" s="237"/>
      <c r="Q6" s="236" t="s">
        <v>112</v>
      </c>
      <c r="R6" s="235"/>
      <c r="T6" s="234" t="s">
        <v>170</v>
      </c>
      <c r="U6" s="234" t="s">
        <v>161</v>
      </c>
      <c r="V6" s="234" t="s">
        <v>228</v>
      </c>
      <c r="W6" s="234" t="s">
        <v>159</v>
      </c>
      <c r="X6" s="234" t="s">
        <v>39</v>
      </c>
      <c r="Y6" s="234" t="s">
        <v>292</v>
      </c>
      <c r="Z6" s="234" t="s">
        <v>291</v>
      </c>
      <c r="AA6" s="234" t="s">
        <v>290</v>
      </c>
      <c r="AB6" s="234" t="s">
        <v>289</v>
      </c>
      <c r="AC6" s="234" t="s">
        <v>288</v>
      </c>
    </row>
    <row r="7" spans="2:29" x14ac:dyDescent="0.25">
      <c r="B7" s="120"/>
      <c r="C7" s="120"/>
      <c r="D7" s="120"/>
      <c r="E7" s="120"/>
      <c r="F7" s="119"/>
      <c r="H7" s="120"/>
      <c r="I7" s="120"/>
      <c r="J7" s="120"/>
      <c r="K7" s="120"/>
      <c r="L7" s="120"/>
      <c r="M7" s="120"/>
      <c r="N7" s="119"/>
      <c r="P7" s="120"/>
      <c r="Q7" s="120"/>
      <c r="R7" s="120"/>
      <c r="T7" s="120"/>
      <c r="U7" s="233"/>
      <c r="V7" s="233"/>
      <c r="W7" s="233"/>
      <c r="X7" s="233"/>
      <c r="Y7" s="233"/>
      <c r="Z7" s="233"/>
      <c r="AA7" s="233"/>
      <c r="AB7" s="233"/>
      <c r="AC7" s="233"/>
    </row>
    <row r="8" spans="2:29" ht="16.5" thickBot="1" x14ac:dyDescent="0.3">
      <c r="B8" s="154" t="s">
        <v>287</v>
      </c>
      <c r="C8" s="120"/>
      <c r="D8" s="120"/>
      <c r="E8" s="120"/>
      <c r="F8" s="119"/>
      <c r="H8" s="120" t="s">
        <v>286</v>
      </c>
      <c r="I8" s="223">
        <v>1824838589.9400001</v>
      </c>
      <c r="J8" s="232"/>
      <c r="K8" s="223">
        <v>2036974317.6199996</v>
      </c>
      <c r="L8" s="223"/>
      <c r="M8" s="187">
        <v>212135727.67999959</v>
      </c>
      <c r="N8" s="172">
        <v>0.11624903640763895</v>
      </c>
      <c r="P8" s="120" t="s">
        <v>285</v>
      </c>
      <c r="Q8" s="215">
        <v>208550413.96968392</v>
      </c>
      <c r="R8" s="211"/>
      <c r="T8" s="197" t="s">
        <v>284</v>
      </c>
      <c r="U8" s="196">
        <v>26957000</v>
      </c>
      <c r="V8" s="231">
        <v>17128347.760000002</v>
      </c>
      <c r="W8" s="196">
        <v>3391399.84</v>
      </c>
      <c r="X8" s="196">
        <v>107823656.78999999</v>
      </c>
      <c r="Y8" s="196">
        <v>0</v>
      </c>
      <c r="Z8" s="196">
        <v>671757467</v>
      </c>
      <c r="AA8" s="196">
        <v>0</v>
      </c>
      <c r="AB8" s="196">
        <v>212298989</v>
      </c>
      <c r="AC8" s="196">
        <v>1039356860.39</v>
      </c>
    </row>
    <row r="9" spans="2:29" ht="15.75" thickTop="1" x14ac:dyDescent="0.25">
      <c r="B9" s="130" t="s">
        <v>283</v>
      </c>
      <c r="C9" s="120"/>
      <c r="D9" s="120"/>
      <c r="E9" s="120"/>
      <c r="F9" s="119"/>
      <c r="H9" s="120" t="s">
        <v>282</v>
      </c>
      <c r="I9" s="187">
        <v>57081472.280000009</v>
      </c>
      <c r="J9" s="221">
        <v>3.1280285607000906E-2</v>
      </c>
      <c r="K9" s="223">
        <v>58488842.310000002</v>
      </c>
      <c r="L9" s="221">
        <v>2.8713588484678764E-2</v>
      </c>
      <c r="M9" s="187">
        <v>1407370.0299999937</v>
      </c>
      <c r="N9" s="172">
        <v>2.4655461286920977E-2</v>
      </c>
      <c r="P9" s="120" t="s">
        <v>281</v>
      </c>
      <c r="Q9" s="211"/>
      <c r="R9" s="222"/>
      <c r="T9" s="201"/>
      <c r="U9" s="200"/>
      <c r="V9" s="200"/>
      <c r="W9" s="200"/>
      <c r="X9" s="200"/>
      <c r="Y9" s="200"/>
      <c r="Z9" s="200"/>
      <c r="AA9" s="200"/>
      <c r="AB9" s="200"/>
      <c r="AC9" s="230"/>
    </row>
    <row r="10" spans="2:29" x14ac:dyDescent="0.25">
      <c r="B10" s="120" t="s">
        <v>280</v>
      </c>
      <c r="C10" s="147">
        <v>45020614.439999998</v>
      </c>
      <c r="D10" s="219">
        <v>53589171.739999995</v>
      </c>
      <c r="E10" s="146">
        <v>8568557.299999997</v>
      </c>
      <c r="F10" s="141">
        <v>0.19032519672559123</v>
      </c>
      <c r="H10" s="120" t="s">
        <v>279</v>
      </c>
      <c r="I10" s="187">
        <v>17476884.600000001</v>
      </c>
      <c r="J10" s="221">
        <v>9.5772221698657931E-3</v>
      </c>
      <c r="K10" s="223">
        <v>19947499.870000001</v>
      </c>
      <c r="L10" s="221">
        <v>9.792710540065452E-3</v>
      </c>
      <c r="M10" s="187">
        <v>2470615.2699999996</v>
      </c>
      <c r="N10" s="172">
        <v>0.14136474128804388</v>
      </c>
      <c r="P10" s="120" t="s">
        <v>278</v>
      </c>
      <c r="Q10" s="214">
        <v>10376943.839999985</v>
      </c>
      <c r="R10" s="228"/>
      <c r="T10" s="201" t="s">
        <v>277</v>
      </c>
      <c r="U10" s="203">
        <v>0</v>
      </c>
      <c r="V10" s="203">
        <v>0</v>
      </c>
      <c r="W10" s="203">
        <v>0</v>
      </c>
      <c r="X10" s="203">
        <v>-107823656.78999999</v>
      </c>
      <c r="Y10" s="203">
        <v>0</v>
      </c>
      <c r="Z10" s="203">
        <v>107823656.78999999</v>
      </c>
      <c r="AA10" s="203">
        <v>0</v>
      </c>
      <c r="AB10" s="203">
        <v>0</v>
      </c>
      <c r="AC10" s="202">
        <v>0</v>
      </c>
    </row>
    <row r="11" spans="2:29" x14ac:dyDescent="0.25">
      <c r="B11" s="120" t="s">
        <v>276</v>
      </c>
      <c r="C11" s="147">
        <v>2987122.27</v>
      </c>
      <c r="D11" s="219">
        <v>0</v>
      </c>
      <c r="E11" s="146">
        <v>-2987122.27</v>
      </c>
      <c r="F11" s="141">
        <v>-1</v>
      </c>
      <c r="H11" s="120" t="s">
        <v>275</v>
      </c>
      <c r="I11" s="180">
        <v>139551486.03</v>
      </c>
      <c r="J11" s="221">
        <v>7.6473331284926629E-2</v>
      </c>
      <c r="K11" s="216">
        <v>158963750.09000003</v>
      </c>
      <c r="L11" s="221">
        <v>7.8039152833175252E-2</v>
      </c>
      <c r="M11" s="216">
        <v>19412264.060000032</v>
      </c>
      <c r="N11" s="172">
        <v>0.13910467464192311</v>
      </c>
      <c r="P11" s="120"/>
      <c r="Q11" s="229"/>
      <c r="R11" s="228"/>
      <c r="T11" s="201" t="s">
        <v>240</v>
      </c>
      <c r="U11" s="203">
        <v>0</v>
      </c>
      <c r="V11" s="203">
        <v>0</v>
      </c>
      <c r="W11" s="203">
        <v>0</v>
      </c>
      <c r="X11" s="203">
        <v>0</v>
      </c>
      <c r="Y11" s="203">
        <v>0</v>
      </c>
      <c r="Z11" s="203">
        <v>0</v>
      </c>
      <c r="AA11" s="203">
        <v>0</v>
      </c>
      <c r="AB11" s="203">
        <v>0</v>
      </c>
      <c r="AC11" s="202">
        <v>0</v>
      </c>
    </row>
    <row r="12" spans="2:29" x14ac:dyDescent="0.25">
      <c r="B12" s="120" t="s">
        <v>274</v>
      </c>
      <c r="C12" s="263">
        <v>139480179.47</v>
      </c>
      <c r="D12" s="219">
        <v>221488820.72</v>
      </c>
      <c r="E12" s="146">
        <v>82008641.25</v>
      </c>
      <c r="F12" s="141">
        <v>0.58795910330498802</v>
      </c>
      <c r="H12" s="108" t="s">
        <v>273</v>
      </c>
      <c r="I12" s="227">
        <v>1610728747.0300002</v>
      </c>
      <c r="J12" s="218"/>
      <c r="K12" s="227">
        <v>1799574225.3499999</v>
      </c>
      <c r="L12" s="218"/>
      <c r="M12" s="184">
        <v>188845478.31999969</v>
      </c>
      <c r="N12" s="172">
        <v>0.11724225985797365</v>
      </c>
      <c r="P12" s="108" t="s">
        <v>272</v>
      </c>
      <c r="Q12" s="213">
        <v>218927357.80968389</v>
      </c>
      <c r="R12" s="213"/>
      <c r="T12" s="201" t="s">
        <v>237</v>
      </c>
      <c r="U12" s="203">
        <v>0</v>
      </c>
      <c r="V12" s="203">
        <v>0</v>
      </c>
      <c r="W12" s="203">
        <v>0</v>
      </c>
      <c r="X12" s="203">
        <v>0</v>
      </c>
      <c r="Y12" s="203">
        <v>0</v>
      </c>
      <c r="Z12" s="203">
        <v>0</v>
      </c>
      <c r="AA12" s="203">
        <v>0</v>
      </c>
      <c r="AB12" s="203">
        <v>0</v>
      </c>
      <c r="AC12" s="202">
        <v>0</v>
      </c>
    </row>
    <row r="13" spans="2:29" x14ac:dyDescent="0.25">
      <c r="B13" s="120" t="s">
        <v>271</v>
      </c>
      <c r="C13" s="147">
        <v>0</v>
      </c>
      <c r="D13" s="219">
        <v>0</v>
      </c>
      <c r="E13" s="146">
        <v>0</v>
      </c>
      <c r="F13" s="141">
        <v>0</v>
      </c>
      <c r="H13" s="130"/>
      <c r="I13" s="178"/>
      <c r="J13" s="220"/>
      <c r="K13" s="217"/>
      <c r="L13" s="179"/>
      <c r="M13" s="178"/>
      <c r="N13" s="176"/>
      <c r="P13" s="130"/>
      <c r="Q13" s="211"/>
      <c r="R13" s="195"/>
      <c r="T13" s="201" t="s">
        <v>270</v>
      </c>
      <c r="U13" s="203">
        <v>0</v>
      </c>
      <c r="V13" s="203">
        <v>0</v>
      </c>
      <c r="W13" s="203">
        <v>0</v>
      </c>
      <c r="X13" s="203">
        <v>93476789.640000001</v>
      </c>
      <c r="Y13" s="203">
        <v>0</v>
      </c>
      <c r="Z13" s="203">
        <v>0</v>
      </c>
      <c r="AA13" s="203">
        <v>0</v>
      </c>
      <c r="AB13" s="203">
        <v>0</v>
      </c>
      <c r="AC13" s="202">
        <v>93476789.640000001</v>
      </c>
    </row>
    <row r="14" spans="2:29" x14ac:dyDescent="0.25">
      <c r="B14" s="120" t="s">
        <v>269</v>
      </c>
      <c r="C14" s="147">
        <v>0</v>
      </c>
      <c r="D14" s="219">
        <v>0</v>
      </c>
      <c r="E14" s="146">
        <v>0</v>
      </c>
      <c r="F14" s="141">
        <v>0</v>
      </c>
      <c r="H14" s="130"/>
      <c r="I14" s="178"/>
      <c r="J14" s="220"/>
      <c r="K14" s="217"/>
      <c r="L14" s="179"/>
      <c r="M14" s="178"/>
      <c r="N14" s="176"/>
      <c r="P14" s="120" t="s">
        <v>268</v>
      </c>
      <c r="Q14" s="215">
        <v>47467562.000000119</v>
      </c>
      <c r="R14" s="195"/>
      <c r="T14" s="201" t="s">
        <v>267</v>
      </c>
      <c r="U14" s="203">
        <v>0</v>
      </c>
      <c r="V14" s="203">
        <v>0</v>
      </c>
      <c r="W14" s="203">
        <v>0</v>
      </c>
      <c r="X14" s="203">
        <v>0</v>
      </c>
      <c r="Y14" s="203">
        <v>0</v>
      </c>
      <c r="Z14" s="203">
        <v>0</v>
      </c>
      <c r="AA14" s="203">
        <v>0</v>
      </c>
      <c r="AB14" s="203">
        <v>0</v>
      </c>
      <c r="AC14" s="202">
        <v>0</v>
      </c>
    </row>
    <row r="15" spans="2:29" x14ac:dyDescent="0.25">
      <c r="B15" s="120" t="s">
        <v>266</v>
      </c>
      <c r="C15" s="147">
        <v>531070391</v>
      </c>
      <c r="D15" s="219">
        <v>504422674.94999999</v>
      </c>
      <c r="E15" s="146">
        <v>-26647716.050000012</v>
      </c>
      <c r="F15" s="141">
        <v>-5.0177371025755479E-2</v>
      </c>
      <c r="H15" s="120" t="s">
        <v>265</v>
      </c>
      <c r="I15" s="187">
        <v>66296874.789999999</v>
      </c>
      <c r="J15" s="226"/>
      <c r="K15" s="223">
        <v>126978568.31</v>
      </c>
      <c r="L15" s="225"/>
      <c r="M15" s="187">
        <v>60681693.520000003</v>
      </c>
      <c r="N15" s="172">
        <v>0.91530247409419419</v>
      </c>
      <c r="P15" s="120" t="s">
        <v>264</v>
      </c>
      <c r="Q15" s="224">
        <v>206473394.62</v>
      </c>
      <c r="R15" s="222"/>
      <c r="T15" s="201" t="s">
        <v>155</v>
      </c>
      <c r="U15" s="203">
        <v>0</v>
      </c>
      <c r="V15" s="203">
        <v>0</v>
      </c>
      <c r="W15" s="203">
        <v>0</v>
      </c>
      <c r="X15" s="203">
        <v>0</v>
      </c>
      <c r="Y15" s="203">
        <v>0</v>
      </c>
      <c r="Z15" s="203">
        <v>0</v>
      </c>
      <c r="AA15" s="203">
        <v>0</v>
      </c>
      <c r="AB15" s="203">
        <v>0</v>
      </c>
      <c r="AC15" s="202">
        <v>0</v>
      </c>
    </row>
    <row r="16" spans="2:29" x14ac:dyDescent="0.25">
      <c r="B16" s="120" t="s">
        <v>263</v>
      </c>
      <c r="C16" s="147">
        <v>152110446.80000001</v>
      </c>
      <c r="D16" s="219">
        <v>71407464.030000001</v>
      </c>
      <c r="E16" s="146">
        <v>-80702982.770000011</v>
      </c>
      <c r="F16" s="141">
        <v>-0.53055516217180687</v>
      </c>
      <c r="H16" s="120" t="s">
        <v>262</v>
      </c>
      <c r="I16" s="187">
        <v>190424.27999999997</v>
      </c>
      <c r="J16" s="221">
        <v>1.0435130046557216E-4</v>
      </c>
      <c r="K16" s="223">
        <v>1914861.36</v>
      </c>
      <c r="L16" s="221">
        <v>9.4005179320931433E-4</v>
      </c>
      <c r="M16" s="187">
        <v>1724437.08</v>
      </c>
      <c r="N16" s="172">
        <v>9.0557626369914619</v>
      </c>
      <c r="P16" s="120" t="s">
        <v>261</v>
      </c>
      <c r="Q16" s="211">
        <v>253940956.62000012</v>
      </c>
      <c r="R16" s="222"/>
      <c r="T16" s="201" t="s">
        <v>260</v>
      </c>
      <c r="U16" s="203">
        <v>0</v>
      </c>
      <c r="V16" s="203">
        <v>0</v>
      </c>
      <c r="W16" s="203">
        <v>0</v>
      </c>
      <c r="X16" s="203">
        <v>0</v>
      </c>
      <c r="Y16" s="203">
        <v>0</v>
      </c>
      <c r="Z16" s="203">
        <v>0</v>
      </c>
      <c r="AA16" s="203">
        <v>0</v>
      </c>
      <c r="AB16" s="203">
        <v>0</v>
      </c>
      <c r="AC16" s="202">
        <v>0</v>
      </c>
    </row>
    <row r="17" spans="2:29" x14ac:dyDescent="0.25">
      <c r="B17" s="120" t="s">
        <v>259</v>
      </c>
      <c r="C17" s="147">
        <v>27742591.719999999</v>
      </c>
      <c r="D17" s="219">
        <v>6366151.8799999999</v>
      </c>
      <c r="E17" s="146">
        <v>-21376439.84</v>
      </c>
      <c r="F17" s="141">
        <v>-0.7705278604013569</v>
      </c>
      <c r="H17" s="120" t="s">
        <v>258</v>
      </c>
      <c r="I17" s="187">
        <v>0</v>
      </c>
      <c r="J17" s="221">
        <v>0</v>
      </c>
      <c r="K17" s="223">
        <v>0</v>
      </c>
      <c r="L17" s="221">
        <v>0</v>
      </c>
      <c r="M17" s="187">
        <v>0</v>
      </c>
      <c r="N17" s="172">
        <v>0</v>
      </c>
      <c r="P17" s="120"/>
      <c r="Q17" s="211"/>
      <c r="R17" s="222"/>
      <c r="T17" s="201" t="s">
        <v>257</v>
      </c>
      <c r="U17" s="203">
        <v>0</v>
      </c>
      <c r="V17" s="203">
        <v>0</v>
      </c>
      <c r="W17" s="203">
        <v>0</v>
      </c>
      <c r="X17" s="203">
        <v>0</v>
      </c>
      <c r="Y17" s="203">
        <v>0</v>
      </c>
      <c r="Z17" s="203">
        <v>0</v>
      </c>
      <c r="AA17" s="203">
        <v>0</v>
      </c>
      <c r="AB17" s="203">
        <v>0</v>
      </c>
      <c r="AC17" s="202">
        <v>0</v>
      </c>
    </row>
    <row r="18" spans="2:29" x14ac:dyDescent="0.25">
      <c r="B18" s="120" t="s">
        <v>256</v>
      </c>
      <c r="C18" s="147">
        <v>6540648.8899999997</v>
      </c>
      <c r="D18" s="219">
        <v>3700288.27</v>
      </c>
      <c r="E18" s="146">
        <v>-2840360.6199999996</v>
      </c>
      <c r="F18" s="141">
        <v>-0.43426281822628154</v>
      </c>
      <c r="H18" s="120" t="s">
        <v>255</v>
      </c>
      <c r="I18" s="180">
        <v>837546.85</v>
      </c>
      <c r="J18" s="221">
        <v>4.5897037393731254E-4</v>
      </c>
      <c r="K18" s="216">
        <v>38895.129999999997</v>
      </c>
      <c r="L18" s="221">
        <v>1.9094560821682355E-5</v>
      </c>
      <c r="M18" s="216">
        <v>-798651.72</v>
      </c>
      <c r="N18" s="172">
        <v>-0.95356065156235736</v>
      </c>
      <c r="P18" s="108" t="s">
        <v>254</v>
      </c>
      <c r="Q18" s="213">
        <v>472868314.42968404</v>
      </c>
      <c r="R18" s="211"/>
      <c r="T18" s="201" t="s">
        <v>224</v>
      </c>
      <c r="U18" s="203">
        <v>0</v>
      </c>
      <c r="V18" s="203">
        <v>0</v>
      </c>
      <c r="W18" s="203">
        <v>0</v>
      </c>
      <c r="X18" s="203">
        <v>0</v>
      </c>
      <c r="Y18" s="203">
        <v>0</v>
      </c>
      <c r="Z18" s="203">
        <v>0</v>
      </c>
      <c r="AA18" s="203">
        <v>0</v>
      </c>
      <c r="AB18" s="203">
        <v>0</v>
      </c>
      <c r="AC18" s="202">
        <v>0</v>
      </c>
    </row>
    <row r="19" spans="2:29" x14ac:dyDescent="0.25">
      <c r="B19" s="120" t="s">
        <v>253</v>
      </c>
      <c r="C19" s="147">
        <v>41769853.710000001</v>
      </c>
      <c r="D19" s="219">
        <v>59040125.5</v>
      </c>
      <c r="E19" s="146">
        <v>17270271.789999999</v>
      </c>
      <c r="F19" s="141">
        <v>0.4134625873938691</v>
      </c>
      <c r="H19" s="108" t="s">
        <v>252</v>
      </c>
      <c r="I19" s="217">
        <v>65268903.659999996</v>
      </c>
      <c r="J19" s="220"/>
      <c r="K19" s="217">
        <v>125024811.82000001</v>
      </c>
      <c r="L19" s="220"/>
      <c r="M19" s="217">
        <v>61607478.880000003</v>
      </c>
      <c r="N19" s="172">
        <v>0.91553411822698316</v>
      </c>
      <c r="P19" s="120"/>
      <c r="Q19" s="211"/>
      <c r="R19" s="195"/>
      <c r="T19" s="201" t="s">
        <v>222</v>
      </c>
      <c r="U19" s="203">
        <v>0</v>
      </c>
      <c r="V19" s="203">
        <v>0</v>
      </c>
      <c r="W19" s="203">
        <v>0</v>
      </c>
      <c r="X19" s="203">
        <v>0</v>
      </c>
      <c r="Y19" s="203">
        <v>0</v>
      </c>
      <c r="Z19" s="203">
        <v>0</v>
      </c>
      <c r="AA19" s="203">
        <v>0</v>
      </c>
      <c r="AB19" s="203">
        <v>0</v>
      </c>
      <c r="AC19" s="202">
        <v>0</v>
      </c>
    </row>
    <row r="20" spans="2:29" x14ac:dyDescent="0.25">
      <c r="B20" s="120" t="s">
        <v>251</v>
      </c>
      <c r="C20" s="147">
        <v>16223181.050000001</v>
      </c>
      <c r="D20" s="219">
        <v>0</v>
      </c>
      <c r="E20" s="146">
        <v>-16223181.050000001</v>
      </c>
      <c r="F20" s="141">
        <v>-1</v>
      </c>
      <c r="H20" s="120"/>
      <c r="I20" s="178"/>
      <c r="J20" s="220"/>
      <c r="K20" s="217"/>
      <c r="L20" s="179"/>
      <c r="M20" s="178"/>
      <c r="N20" s="176"/>
      <c r="P20" s="120" t="s">
        <v>250</v>
      </c>
      <c r="Q20" s="215">
        <v>-212599730.78</v>
      </c>
      <c r="R20" s="195"/>
      <c r="T20" s="201" t="s">
        <v>218</v>
      </c>
      <c r="U20" s="203">
        <v>0</v>
      </c>
      <c r="V20" s="203">
        <v>0</v>
      </c>
      <c r="W20" s="203">
        <v>0</v>
      </c>
      <c r="X20" s="203">
        <v>0</v>
      </c>
      <c r="Y20" s="203">
        <v>0</v>
      </c>
      <c r="Z20" s="203">
        <v>0</v>
      </c>
      <c r="AA20" s="203">
        <v>0</v>
      </c>
      <c r="AB20" s="203">
        <v>0</v>
      </c>
      <c r="AC20" s="202">
        <v>0</v>
      </c>
    </row>
    <row r="21" spans="2:29" x14ac:dyDescent="0.25">
      <c r="B21" s="120" t="s">
        <v>249</v>
      </c>
      <c r="C21" s="147">
        <v>3943460.52</v>
      </c>
      <c r="D21" s="219">
        <v>4957361.53</v>
      </c>
      <c r="E21" s="146">
        <v>1013901.0100000002</v>
      </c>
      <c r="F21" s="141">
        <v>0.25710946131140688</v>
      </c>
      <c r="H21" s="130" t="s">
        <v>167</v>
      </c>
      <c r="I21" s="266">
        <v>1675997650.6900003</v>
      </c>
      <c r="J21" s="265"/>
      <c r="K21" s="266">
        <v>1924599037.1699998</v>
      </c>
      <c r="L21" s="265"/>
      <c r="M21" s="266">
        <v>248601386.47999954</v>
      </c>
      <c r="N21" s="172">
        <v>0.14833039078405119</v>
      </c>
      <c r="P21" s="120" t="s">
        <v>248</v>
      </c>
      <c r="Q21" s="214">
        <v>-7362494.7599998713</v>
      </c>
      <c r="R21" s="195"/>
      <c r="T21" s="201" t="s">
        <v>216</v>
      </c>
      <c r="U21" s="203">
        <v>0</v>
      </c>
      <c r="V21" s="203">
        <v>0</v>
      </c>
      <c r="W21" s="203">
        <v>0</v>
      </c>
      <c r="X21" s="203">
        <v>0</v>
      </c>
      <c r="Y21" s="203">
        <v>0</v>
      </c>
      <c r="Z21" s="203">
        <v>0</v>
      </c>
      <c r="AA21" s="203">
        <v>0</v>
      </c>
      <c r="AB21" s="203">
        <v>0</v>
      </c>
      <c r="AC21" s="202">
        <v>0</v>
      </c>
    </row>
    <row r="22" spans="2:29" x14ac:dyDescent="0.25">
      <c r="B22" s="120"/>
      <c r="C22" s="143"/>
      <c r="D22" s="143"/>
      <c r="E22" s="142"/>
      <c r="F22" s="142"/>
      <c r="H22" s="130"/>
      <c r="I22" s="217"/>
      <c r="J22" s="218"/>
      <c r="K22" s="217"/>
      <c r="L22" s="218"/>
      <c r="M22" s="217"/>
      <c r="N22" s="172"/>
      <c r="P22" s="120"/>
      <c r="Q22" s="211"/>
      <c r="R22" s="195"/>
      <c r="T22" s="201"/>
      <c r="U22" s="200"/>
      <c r="V22" s="200"/>
      <c r="W22" s="200"/>
      <c r="X22" s="200"/>
      <c r="Y22" s="200"/>
      <c r="Z22" s="200"/>
      <c r="AA22" s="200"/>
      <c r="AB22" s="200"/>
      <c r="AC22" s="199"/>
    </row>
    <row r="23" spans="2:29" ht="15.75" thickBot="1" x14ac:dyDescent="0.3">
      <c r="B23" s="130" t="s">
        <v>177</v>
      </c>
      <c r="C23" s="301">
        <v>966888489.87</v>
      </c>
      <c r="D23" s="157">
        <v>924972058.61999989</v>
      </c>
      <c r="E23" s="129">
        <v>-41916431.250000022</v>
      </c>
      <c r="F23" s="122">
        <v>-4.3351877376920589E-2</v>
      </c>
      <c r="H23" s="262" t="s">
        <v>160</v>
      </c>
      <c r="I23" s="269">
        <v>1071818635.46</v>
      </c>
      <c r="J23" s="267">
        <v>0.63951082211764276</v>
      </c>
      <c r="K23" s="270">
        <v>1207237044.8900001</v>
      </c>
      <c r="L23" s="267">
        <v>0.62726678210603559</v>
      </c>
      <c r="M23" s="269">
        <v>135418409.43000007</v>
      </c>
      <c r="N23" s="273">
        <v>0.12634451851257622</v>
      </c>
      <c r="P23" s="108" t="s">
        <v>247</v>
      </c>
      <c r="Q23" s="213">
        <v>-219962225.53999987</v>
      </c>
      <c r="R23" s="195"/>
      <c r="T23" s="197" t="s">
        <v>246</v>
      </c>
      <c r="U23" s="123">
        <v>26957000</v>
      </c>
      <c r="V23" s="123">
        <v>17128347.760000002</v>
      </c>
      <c r="W23" s="123">
        <v>3391399.84</v>
      </c>
      <c r="X23" s="123">
        <v>93476789.640000001</v>
      </c>
      <c r="Y23" s="123">
        <v>0</v>
      </c>
      <c r="Z23" s="123">
        <v>779581123.78999996</v>
      </c>
      <c r="AA23" s="123">
        <v>0</v>
      </c>
      <c r="AB23" s="123">
        <v>212298989</v>
      </c>
      <c r="AC23" s="123">
        <v>1132833650.03</v>
      </c>
    </row>
    <row r="24" spans="2:29" ht="15.75" thickTop="1" x14ac:dyDescent="0.25">
      <c r="B24" s="120"/>
      <c r="C24" s="136"/>
      <c r="D24" s="136"/>
      <c r="E24" s="126"/>
      <c r="F24" s="125"/>
      <c r="H24" s="130"/>
      <c r="I24" s="178"/>
      <c r="J24" s="179"/>
      <c r="K24" s="178"/>
      <c r="L24" s="179"/>
      <c r="M24" s="178"/>
      <c r="N24" s="188"/>
      <c r="P24" s="120"/>
      <c r="Q24" s="211"/>
      <c r="R24" s="213"/>
      <c r="T24" s="201"/>
      <c r="U24" s="200"/>
      <c r="V24" s="200"/>
      <c r="W24" s="200"/>
      <c r="X24" s="200"/>
      <c r="Y24" s="200"/>
      <c r="Z24" s="200"/>
      <c r="AA24" s="200"/>
      <c r="AB24" s="200"/>
    </row>
    <row r="25" spans="2:29" x14ac:dyDescent="0.25">
      <c r="B25" s="130" t="s">
        <v>245</v>
      </c>
      <c r="C25" s="136"/>
      <c r="D25" s="136"/>
      <c r="E25" s="126"/>
      <c r="F25" s="125"/>
      <c r="H25" s="108" t="s">
        <v>157</v>
      </c>
      <c r="I25" s="318">
        <v>604179015.23000026</v>
      </c>
      <c r="J25" s="185">
        <v>0.36048917788235718</v>
      </c>
      <c r="K25" s="184">
        <v>717361992.27999973</v>
      </c>
      <c r="L25" s="185">
        <v>0.37273321789396446</v>
      </c>
      <c r="M25" s="184">
        <v>113182977.04999948</v>
      </c>
      <c r="N25" s="172">
        <v>0.18733351241421836</v>
      </c>
      <c r="P25" s="120" t="s">
        <v>244</v>
      </c>
      <c r="Q25" s="215">
        <v>0</v>
      </c>
      <c r="R25" s="213"/>
      <c r="T25" s="201" t="s">
        <v>243</v>
      </c>
      <c r="U25" s="203">
        <v>0</v>
      </c>
      <c r="V25" s="203">
        <v>0</v>
      </c>
      <c r="W25" s="203">
        <v>0</v>
      </c>
      <c r="X25" s="203">
        <v>-93476789.640000001</v>
      </c>
      <c r="Y25" s="203">
        <v>0</v>
      </c>
      <c r="Z25" s="203">
        <v>93476789.640000001</v>
      </c>
      <c r="AA25" s="203">
        <v>0</v>
      </c>
      <c r="AB25" s="203">
        <v>0</v>
      </c>
      <c r="AC25" s="202">
        <v>0</v>
      </c>
    </row>
    <row r="26" spans="2:29" x14ac:dyDescent="0.25">
      <c r="B26" s="120" t="s">
        <v>242</v>
      </c>
      <c r="C26" s="147">
        <v>132571</v>
      </c>
      <c r="D26" s="147">
        <v>132571</v>
      </c>
      <c r="E26" s="146">
        <v>0</v>
      </c>
      <c r="F26" s="141">
        <v>0</v>
      </c>
      <c r="H26" s="120"/>
      <c r="I26" s="178"/>
      <c r="J26" s="179"/>
      <c r="K26" s="178"/>
      <c r="L26" s="179"/>
      <c r="M26" s="178"/>
      <c r="N26" s="176"/>
      <c r="P26" s="120" t="s">
        <v>241</v>
      </c>
      <c r="Q26" s="214">
        <v>-247324653.66000032</v>
      </c>
      <c r="R26" s="213"/>
      <c r="T26" s="201" t="s">
        <v>240</v>
      </c>
      <c r="U26" s="203">
        <v>0</v>
      </c>
      <c r="V26" s="203">
        <v>0</v>
      </c>
      <c r="W26" s="203">
        <v>0</v>
      </c>
      <c r="X26" s="203">
        <v>0</v>
      </c>
      <c r="Y26" s="203">
        <v>0</v>
      </c>
      <c r="Z26" s="203">
        <v>0</v>
      </c>
      <c r="AA26" s="203">
        <v>0</v>
      </c>
      <c r="AB26" s="203">
        <v>0</v>
      </c>
      <c r="AC26" s="202">
        <v>0</v>
      </c>
    </row>
    <row r="27" spans="2:29" x14ac:dyDescent="0.25">
      <c r="B27" s="120" t="s">
        <v>239</v>
      </c>
      <c r="C27" s="147">
        <v>123213494.81</v>
      </c>
      <c r="D27" s="147">
        <v>2010635</v>
      </c>
      <c r="E27" s="146">
        <v>-121202859.81</v>
      </c>
      <c r="F27" s="141">
        <v>-0.98368169815245909</v>
      </c>
      <c r="H27" s="120" t="s">
        <v>238</v>
      </c>
      <c r="I27" s="187">
        <v>124103074.06999998</v>
      </c>
      <c r="J27" s="181">
        <v>7.4047284027461094E-2</v>
      </c>
      <c r="K27" s="212">
        <v>146741588.96999997</v>
      </c>
      <c r="L27" s="181">
        <v>7.6245278177928491E-2</v>
      </c>
      <c r="M27" s="187">
        <v>22638514.899999991</v>
      </c>
      <c r="N27" s="172">
        <v>0.18241703575554302</v>
      </c>
      <c r="P27" s="120"/>
      <c r="Q27" s="211"/>
      <c r="R27" s="208"/>
      <c r="T27" s="201" t="s">
        <v>237</v>
      </c>
      <c r="U27" s="203">
        <v>0</v>
      </c>
      <c r="V27" s="203">
        <v>0</v>
      </c>
      <c r="W27" s="203">
        <v>0</v>
      </c>
      <c r="X27" s="203">
        <v>0</v>
      </c>
      <c r="Y27" s="203">
        <v>0</v>
      </c>
      <c r="Z27" s="203">
        <v>0</v>
      </c>
      <c r="AA27" s="203">
        <v>0</v>
      </c>
      <c r="AB27" s="203">
        <v>0</v>
      </c>
      <c r="AC27" s="202">
        <v>0</v>
      </c>
    </row>
    <row r="28" spans="2:29" ht="15.75" thickBot="1" x14ac:dyDescent="0.3">
      <c r="B28" s="120" t="s">
        <v>236</v>
      </c>
      <c r="C28" s="147">
        <v>13249307</v>
      </c>
      <c r="D28" s="147">
        <v>152573369.64000002</v>
      </c>
      <c r="E28" s="146">
        <v>139324062.64000002</v>
      </c>
      <c r="F28" s="264">
        <v>10.515573579810628</v>
      </c>
      <c r="H28" s="120"/>
      <c r="I28" s="178"/>
      <c r="J28" s="179"/>
      <c r="K28" s="178"/>
      <c r="L28" s="179"/>
      <c r="M28" s="178"/>
      <c r="N28" s="176"/>
      <c r="P28" s="108" t="s">
        <v>235</v>
      </c>
      <c r="Q28" s="208">
        <v>-247324653.66000032</v>
      </c>
      <c r="R28" s="208"/>
      <c r="T28" s="201" t="s">
        <v>234</v>
      </c>
      <c r="U28" s="203">
        <v>0</v>
      </c>
      <c r="V28" s="203">
        <v>0</v>
      </c>
      <c r="W28" s="203">
        <v>0</v>
      </c>
      <c r="X28" s="203">
        <v>208550413.96968392</v>
      </c>
      <c r="Y28" s="203">
        <v>0</v>
      </c>
      <c r="Z28" s="203">
        <v>0</v>
      </c>
      <c r="AA28" s="203">
        <v>0</v>
      </c>
      <c r="AB28" s="203">
        <v>0</v>
      </c>
      <c r="AC28" s="202">
        <v>208550413.96968392</v>
      </c>
    </row>
    <row r="29" spans="2:29" x14ac:dyDescent="0.25">
      <c r="B29" s="120" t="s">
        <v>233</v>
      </c>
      <c r="C29" s="147">
        <v>9886574.8000000007</v>
      </c>
      <c r="D29" s="147">
        <v>9886574.8000000007</v>
      </c>
      <c r="E29" s="146">
        <v>0</v>
      </c>
      <c r="F29" s="141">
        <v>0</v>
      </c>
      <c r="H29" s="274" t="s">
        <v>154</v>
      </c>
      <c r="I29" s="275">
        <v>593020213.75999999</v>
      </c>
      <c r="J29" s="289">
        <v>0.35383117244577067</v>
      </c>
      <c r="K29" s="275">
        <v>549515802.61000001</v>
      </c>
      <c r="L29" s="289">
        <v>0.28552222670651856</v>
      </c>
      <c r="M29" s="275">
        <v>-43504411.149999976</v>
      </c>
      <c r="N29" s="276">
        <v>-7.3360755907734609E-2</v>
      </c>
      <c r="P29" s="108"/>
      <c r="Q29" s="208"/>
      <c r="R29" s="208"/>
      <c r="T29" s="201" t="s">
        <v>232</v>
      </c>
      <c r="U29" s="203">
        <v>0</v>
      </c>
      <c r="V29" s="203">
        <v>0</v>
      </c>
      <c r="W29" s="203">
        <v>0</v>
      </c>
      <c r="X29" s="203">
        <v>0</v>
      </c>
      <c r="Y29" s="203">
        <v>0</v>
      </c>
      <c r="Z29" s="203">
        <v>0</v>
      </c>
      <c r="AA29" s="203">
        <v>0</v>
      </c>
      <c r="AB29" s="203">
        <v>0</v>
      </c>
      <c r="AC29" s="202">
        <v>0</v>
      </c>
    </row>
    <row r="30" spans="2:29" x14ac:dyDescent="0.25">
      <c r="B30" s="120" t="s">
        <v>231</v>
      </c>
      <c r="C30" s="147">
        <v>194406177.69999999</v>
      </c>
      <c r="D30" s="147">
        <v>189478158.94999999</v>
      </c>
      <c r="E30" s="146">
        <v>-4928018.75</v>
      </c>
      <c r="F30" s="141">
        <v>-2.5349085138666405E-2</v>
      </c>
      <c r="H30" s="285" t="s">
        <v>230</v>
      </c>
      <c r="I30" s="286">
        <v>22181044.460000001</v>
      </c>
      <c r="J30" s="267">
        <v>1.3234531952278196E-2</v>
      </c>
      <c r="K30" s="286">
        <v>20289706.98</v>
      </c>
      <c r="L30" s="267">
        <v>1.0542303403536313E-2</v>
      </c>
      <c r="M30" s="286">
        <v>-1891337.4800000004</v>
      </c>
      <c r="N30" s="287">
        <v>-8.5268188493590857E-2</v>
      </c>
      <c r="P30" s="210" t="s">
        <v>229</v>
      </c>
      <c r="Q30" s="209">
        <v>5581435.2296838462</v>
      </c>
      <c r="R30" s="208"/>
      <c r="T30" s="201" t="s">
        <v>228</v>
      </c>
      <c r="U30" s="203">
        <v>0</v>
      </c>
      <c r="V30" s="203">
        <v>0</v>
      </c>
      <c r="W30" s="203">
        <v>0</v>
      </c>
      <c r="X30" s="203">
        <v>0</v>
      </c>
      <c r="Y30" s="203">
        <v>0</v>
      </c>
      <c r="Z30" s="203">
        <v>0</v>
      </c>
      <c r="AA30" s="203">
        <v>0</v>
      </c>
      <c r="AB30" s="203">
        <v>0</v>
      </c>
      <c r="AC30" s="202">
        <v>0</v>
      </c>
    </row>
    <row r="31" spans="2:29" x14ac:dyDescent="0.25">
      <c r="B31" s="120" t="s">
        <v>227</v>
      </c>
      <c r="C31" s="147">
        <v>24520684.129999995</v>
      </c>
      <c r="D31" s="147">
        <v>22330601.620000001</v>
      </c>
      <c r="E31" s="146">
        <v>-2190082.5099999942</v>
      </c>
      <c r="F31" s="141">
        <v>-8.9315718043956327E-2</v>
      </c>
      <c r="H31" s="277" t="s">
        <v>152</v>
      </c>
      <c r="I31" s="180">
        <v>16747228.050000001</v>
      </c>
      <c r="J31" s="181">
        <v>9.9923935114737458E-3</v>
      </c>
      <c r="K31" s="180">
        <v>1721155.96</v>
      </c>
      <c r="L31" s="181">
        <v>8.9429326668003016E-4</v>
      </c>
      <c r="M31" s="180">
        <v>-15026072.09</v>
      </c>
      <c r="N31" s="278">
        <v>-0.89722741250902116</v>
      </c>
      <c r="P31" s="108"/>
      <c r="Q31" s="195"/>
      <c r="R31" s="207"/>
      <c r="T31" s="201" t="s">
        <v>153</v>
      </c>
      <c r="U31" s="203">
        <v>0</v>
      </c>
      <c r="V31" s="203">
        <v>0</v>
      </c>
      <c r="W31" s="203">
        <v>0</v>
      </c>
      <c r="X31" s="203">
        <v>0</v>
      </c>
      <c r="Y31" s="203">
        <v>0</v>
      </c>
      <c r="Z31" s="203">
        <v>0</v>
      </c>
      <c r="AA31" s="203">
        <v>0</v>
      </c>
      <c r="AB31" s="203">
        <v>0</v>
      </c>
      <c r="AC31" s="202">
        <v>0</v>
      </c>
    </row>
    <row r="32" spans="2:29" x14ac:dyDescent="0.25">
      <c r="B32" s="120" t="s">
        <v>226</v>
      </c>
      <c r="C32" s="147">
        <v>6576426.629999999</v>
      </c>
      <c r="D32" s="147">
        <v>8014847.6799999997</v>
      </c>
      <c r="E32" s="146">
        <v>1438421.0500000007</v>
      </c>
      <c r="F32" s="141">
        <v>0.21872380411548842</v>
      </c>
      <c r="H32" s="279" t="s">
        <v>150</v>
      </c>
      <c r="I32" s="184">
        <v>631948486.26999998</v>
      </c>
      <c r="J32" s="181">
        <v>0.3770580979095226</v>
      </c>
      <c r="K32" s="205">
        <v>571526665.55000007</v>
      </c>
      <c r="L32" s="181">
        <v>0.2969588233767349</v>
      </c>
      <c r="M32" s="184">
        <v>-60421820.719999984</v>
      </c>
      <c r="N32" s="278">
        <v>-9.5611939948827884E-2</v>
      </c>
      <c r="P32" s="120" t="s">
        <v>225</v>
      </c>
      <c r="Q32" s="206">
        <v>48007736.710000001</v>
      </c>
      <c r="R32" s="195"/>
      <c r="T32" s="201" t="s">
        <v>224</v>
      </c>
      <c r="U32" s="203">
        <v>0</v>
      </c>
      <c r="V32" s="203">
        <v>0</v>
      </c>
      <c r="W32" s="203">
        <v>0</v>
      </c>
      <c r="X32" s="203">
        <v>0</v>
      </c>
      <c r="Y32" s="203">
        <v>0</v>
      </c>
      <c r="Z32" s="203">
        <v>0</v>
      </c>
      <c r="AA32" s="203">
        <v>0</v>
      </c>
      <c r="AB32" s="203">
        <v>0</v>
      </c>
      <c r="AC32" s="202">
        <v>0</v>
      </c>
    </row>
    <row r="33" spans="2:29" ht="15.75" thickBot="1" x14ac:dyDescent="0.3">
      <c r="B33" s="120" t="s">
        <v>223</v>
      </c>
      <c r="C33" s="147">
        <v>5685183.3499999996</v>
      </c>
      <c r="D33" s="147">
        <v>3534047.4299999997</v>
      </c>
      <c r="E33" s="146">
        <v>-2151135.92</v>
      </c>
      <c r="F33" s="141">
        <v>-0.37837582142359583</v>
      </c>
      <c r="H33" s="280"/>
      <c r="I33" s="281"/>
      <c r="J33" s="282"/>
      <c r="K33" s="283"/>
      <c r="L33" s="282"/>
      <c r="M33" s="281"/>
      <c r="N33" s="284"/>
      <c r="P33" s="120"/>
      <c r="Q33" s="195"/>
      <c r="R33" s="198"/>
      <c r="T33" s="201" t="s">
        <v>222</v>
      </c>
      <c r="U33" s="203">
        <v>0</v>
      </c>
      <c r="V33" s="203">
        <v>0</v>
      </c>
      <c r="W33" s="203">
        <v>0</v>
      </c>
      <c r="X33" s="203">
        <v>0</v>
      </c>
      <c r="Y33" s="203">
        <v>0</v>
      </c>
      <c r="Z33" s="203">
        <v>0</v>
      </c>
      <c r="AA33" s="203">
        <v>0</v>
      </c>
      <c r="AB33" s="203">
        <v>0</v>
      </c>
      <c r="AC33" s="202">
        <v>0</v>
      </c>
    </row>
    <row r="34" spans="2:29" ht="15.75" thickBot="1" x14ac:dyDescent="0.3">
      <c r="B34" s="120" t="s">
        <v>221</v>
      </c>
      <c r="C34" s="147">
        <v>5902045.3900000006</v>
      </c>
      <c r="D34" s="147">
        <v>6235142.3300000001</v>
      </c>
      <c r="E34" s="146">
        <v>333096.93999999948</v>
      </c>
      <c r="F34" s="141">
        <v>5.6437542917642469E-2</v>
      </c>
      <c r="H34" s="271" t="s">
        <v>220</v>
      </c>
      <c r="I34" s="268">
        <v>96333603.030000255</v>
      </c>
      <c r="J34" s="272">
        <v>5.7478364000295684E-2</v>
      </c>
      <c r="K34" s="268">
        <v>292576915.69999963</v>
      </c>
      <c r="L34" s="272">
        <v>0.15201967269515801</v>
      </c>
      <c r="M34" s="268">
        <v>196243312.66999936</v>
      </c>
      <c r="N34" s="273">
        <v>2.0371221100168464</v>
      </c>
      <c r="P34" s="124" t="s">
        <v>219</v>
      </c>
      <c r="Q34" s="123">
        <v>53589171.939683847</v>
      </c>
      <c r="R34" s="198"/>
      <c r="T34" s="201" t="s">
        <v>218</v>
      </c>
      <c r="U34" s="203">
        <v>0</v>
      </c>
      <c r="V34" s="203">
        <v>0</v>
      </c>
      <c r="W34" s="203">
        <v>0</v>
      </c>
      <c r="X34" s="203">
        <v>0</v>
      </c>
      <c r="Y34" s="203">
        <v>0</v>
      </c>
      <c r="Z34" s="203">
        <v>0</v>
      </c>
      <c r="AA34" s="203">
        <v>0</v>
      </c>
      <c r="AB34" s="203">
        <v>0</v>
      </c>
      <c r="AC34" s="202">
        <v>0</v>
      </c>
    </row>
    <row r="35" spans="2:29" ht="15.75" thickTop="1" x14ac:dyDescent="0.25">
      <c r="B35" s="120" t="s">
        <v>217</v>
      </c>
      <c r="C35" s="147">
        <v>1373107.7300000004</v>
      </c>
      <c r="D35" s="147">
        <v>1488391.9500000011</v>
      </c>
      <c r="E35" s="146">
        <v>115284.22000000067</v>
      </c>
      <c r="F35" s="141">
        <v>8.3958612628304508E-2</v>
      </c>
      <c r="H35" s="120"/>
      <c r="I35" s="178"/>
      <c r="J35" s="179"/>
      <c r="K35" s="178"/>
      <c r="L35" s="179"/>
      <c r="M35" s="178"/>
      <c r="N35" s="176"/>
      <c r="P35" s="108"/>
      <c r="Q35" s="195"/>
      <c r="R35" s="204"/>
      <c r="T35" s="201" t="s">
        <v>216</v>
      </c>
      <c r="U35" s="203">
        <v>0</v>
      </c>
      <c r="V35" s="203">
        <v>0</v>
      </c>
      <c r="W35" s="203">
        <v>0</v>
      </c>
      <c r="X35" s="203">
        <v>0</v>
      </c>
      <c r="Y35" s="203">
        <v>0</v>
      </c>
      <c r="Z35" s="203">
        <v>0</v>
      </c>
      <c r="AA35" s="203">
        <v>0</v>
      </c>
      <c r="AB35" s="203">
        <v>0</v>
      </c>
      <c r="AC35" s="202">
        <v>0</v>
      </c>
    </row>
    <row r="36" spans="2:29" x14ac:dyDescent="0.25">
      <c r="B36" s="120" t="s">
        <v>215</v>
      </c>
      <c r="C36" s="147">
        <v>17043802.240000002</v>
      </c>
      <c r="D36" s="147">
        <v>12495013.360000003</v>
      </c>
      <c r="E36" s="146">
        <v>-4548788.879999999</v>
      </c>
      <c r="F36" s="141">
        <v>-0.26688815183060932</v>
      </c>
      <c r="H36" s="120" t="s">
        <v>214</v>
      </c>
      <c r="I36" s="187">
        <v>102684556.90000001</v>
      </c>
      <c r="J36" s="181">
        <v>6.1267721263049059E-2</v>
      </c>
      <c r="K36" s="187">
        <v>31731561.190000001</v>
      </c>
      <c r="L36" s="181">
        <v>1.6487362082784389E-2</v>
      </c>
      <c r="M36" s="187">
        <v>-70952995.710000008</v>
      </c>
      <c r="N36" s="172">
        <v>-0.69098020045115471</v>
      </c>
      <c r="P36" s="130"/>
      <c r="Q36" s="195">
        <v>53589171.739999995</v>
      </c>
      <c r="R36" s="195"/>
      <c r="T36" s="201"/>
      <c r="U36" s="200"/>
      <c r="V36" s="200"/>
      <c r="W36" s="200"/>
      <c r="X36" s="200"/>
      <c r="Y36" s="200"/>
      <c r="Z36" s="200"/>
      <c r="AA36" s="200"/>
      <c r="AB36" s="200"/>
      <c r="AC36" s="199"/>
    </row>
    <row r="37" spans="2:29" ht="15.75" thickBot="1" x14ac:dyDescent="0.3">
      <c r="B37" s="120" t="s">
        <v>213</v>
      </c>
      <c r="C37" s="147">
        <v>0</v>
      </c>
      <c r="D37" s="147">
        <v>0</v>
      </c>
      <c r="E37" s="146">
        <v>0</v>
      </c>
      <c r="F37" s="141">
        <v>0</v>
      </c>
      <c r="H37" s="120" t="s">
        <v>212</v>
      </c>
      <c r="I37" s="187">
        <v>4262078.04</v>
      </c>
      <c r="J37" s="181">
        <v>2.543009555082206E-3</v>
      </c>
      <c r="K37" s="187">
        <v>1639136.8999999997</v>
      </c>
      <c r="L37" s="181">
        <v>8.5167708615829199E-4</v>
      </c>
      <c r="M37" s="187">
        <v>-2622941.1400000006</v>
      </c>
      <c r="N37" s="172">
        <v>-0.61541368210141933</v>
      </c>
      <c r="P37" s="120"/>
      <c r="Q37" s="195"/>
      <c r="R37" s="198"/>
      <c r="T37" s="197" t="s">
        <v>211</v>
      </c>
      <c r="U37" s="196">
        <v>26957000</v>
      </c>
      <c r="V37" s="196">
        <v>17128347.760000002</v>
      </c>
      <c r="W37" s="196">
        <v>3391399.84</v>
      </c>
      <c r="X37" s="196">
        <v>208550413.96968392</v>
      </c>
      <c r="Y37" s="196">
        <v>0</v>
      </c>
      <c r="Z37" s="196">
        <v>873057913.42999995</v>
      </c>
      <c r="AA37" s="196">
        <v>0</v>
      </c>
      <c r="AB37" s="196">
        <v>212298989</v>
      </c>
      <c r="AC37" s="196">
        <v>1341384063.9996839</v>
      </c>
    </row>
    <row r="38" spans="2:29" ht="15.75" thickTop="1" x14ac:dyDescent="0.25">
      <c r="B38" s="120" t="s">
        <v>210</v>
      </c>
      <c r="C38" s="147">
        <v>0</v>
      </c>
      <c r="D38" s="147">
        <v>0</v>
      </c>
      <c r="E38" s="146">
        <v>0</v>
      </c>
      <c r="F38" s="141">
        <v>0</v>
      </c>
      <c r="H38" s="120" t="s">
        <v>209</v>
      </c>
      <c r="I38" s="180">
        <v>80000</v>
      </c>
      <c r="J38" s="181">
        <v>4.7732763806121314E-5</v>
      </c>
      <c r="K38" s="180">
        <v>0</v>
      </c>
      <c r="L38" s="181">
        <v>0</v>
      </c>
      <c r="M38" s="180">
        <v>-80000</v>
      </c>
      <c r="N38" s="172">
        <v>-1</v>
      </c>
      <c r="P38" s="120"/>
      <c r="Q38" s="60"/>
      <c r="R38" s="195"/>
      <c r="U38" s="192"/>
      <c r="V38" s="192"/>
      <c r="W38" s="192"/>
      <c r="X38" s="192"/>
      <c r="Y38" s="192"/>
      <c r="Z38" s="192"/>
      <c r="AA38" s="194"/>
      <c r="AB38" s="194"/>
      <c r="AC38" s="193">
        <v>466335671.3900001</v>
      </c>
    </row>
    <row r="39" spans="2:29" x14ac:dyDescent="0.25">
      <c r="B39" s="120" t="s">
        <v>208</v>
      </c>
      <c r="C39" s="147">
        <v>0</v>
      </c>
      <c r="D39" s="147">
        <v>0</v>
      </c>
      <c r="E39" s="146">
        <v>0</v>
      </c>
      <c r="F39" s="141">
        <v>0</v>
      </c>
      <c r="H39" s="120" t="s">
        <v>207</v>
      </c>
      <c r="I39" s="178">
        <v>98342478.859999999</v>
      </c>
      <c r="J39" s="181">
        <v>5.8676978944160733E-2</v>
      </c>
      <c r="K39" s="178">
        <v>30092424.290000003</v>
      </c>
      <c r="L39" s="181">
        <v>1.5635684996626098E-2</v>
      </c>
      <c r="M39" s="178">
        <v>-68250054.570000008</v>
      </c>
      <c r="N39" s="172">
        <v>-0.69400380548837426</v>
      </c>
      <c r="P39" s="120"/>
      <c r="Q39" s="60"/>
      <c r="R39" s="120"/>
      <c r="U39" s="192"/>
      <c r="V39" s="192"/>
      <c r="W39" s="192"/>
      <c r="X39" s="192"/>
      <c r="Y39" s="192"/>
      <c r="Z39" s="192"/>
      <c r="AA39" s="192"/>
      <c r="AB39" s="192"/>
    </row>
    <row r="40" spans="2:29" x14ac:dyDescent="0.25">
      <c r="B40" s="120" t="s">
        <v>206</v>
      </c>
      <c r="C40" s="147">
        <v>1719.4499999992549</v>
      </c>
      <c r="D40" s="147">
        <v>0</v>
      </c>
      <c r="E40" s="146">
        <v>-1719.4499999992549</v>
      </c>
      <c r="F40" s="141">
        <v>-1</v>
      </c>
      <c r="H40" s="120"/>
      <c r="I40" s="178"/>
      <c r="J40" s="179"/>
      <c r="K40" s="178"/>
      <c r="L40" s="179"/>
      <c r="M40" s="178"/>
      <c r="N40" s="176"/>
      <c r="P40" s="120"/>
      <c r="Q40" s="60"/>
      <c r="R40" s="120"/>
      <c r="U40" s="192"/>
      <c r="V40" s="192"/>
      <c r="W40" s="192"/>
      <c r="X40" s="192"/>
      <c r="Y40" s="192"/>
      <c r="Z40" s="192"/>
      <c r="AA40" s="192"/>
      <c r="AB40" s="192"/>
    </row>
    <row r="41" spans="2:29" x14ac:dyDescent="0.25">
      <c r="B41" s="120" t="s">
        <v>205</v>
      </c>
      <c r="C41" s="147">
        <v>713188.81</v>
      </c>
      <c r="D41" s="147">
        <v>0</v>
      </c>
      <c r="E41" s="146">
        <v>-713188.81</v>
      </c>
      <c r="F41" s="141">
        <v>-1</v>
      </c>
      <c r="H41" s="120" t="s">
        <v>204</v>
      </c>
      <c r="I41" s="187">
        <v>3623883.64</v>
      </c>
      <c r="J41" s="181">
        <v>2.1622247731123397E-3</v>
      </c>
      <c r="K41" s="187">
        <v>25937871.419999998</v>
      </c>
      <c r="L41" s="181">
        <v>1.3477026081307816E-2</v>
      </c>
      <c r="M41" s="187">
        <v>22313987.779999997</v>
      </c>
      <c r="N41" s="172">
        <v>6.1574791016192778</v>
      </c>
      <c r="P41" s="120"/>
      <c r="Q41" s="120"/>
      <c r="R41" s="120"/>
    </row>
    <row r="42" spans="2:29" x14ac:dyDescent="0.25">
      <c r="B42" s="120" t="s">
        <v>203</v>
      </c>
      <c r="C42" s="147">
        <v>541746.79</v>
      </c>
      <c r="D42" s="147">
        <v>1286959.33</v>
      </c>
      <c r="E42" s="146">
        <v>745212.54</v>
      </c>
      <c r="F42" s="141">
        <v>1.3755735220876897</v>
      </c>
      <c r="H42" s="120" t="s">
        <v>202</v>
      </c>
      <c r="I42" s="180">
        <v>3193952.4000000004</v>
      </c>
      <c r="J42" s="181">
        <v>1.905702193964929E-3</v>
      </c>
      <c r="K42" s="180">
        <v>19389680.370000005</v>
      </c>
      <c r="L42" s="181">
        <v>1.007465970600884E-2</v>
      </c>
      <c r="M42" s="180">
        <v>16195727.970000004</v>
      </c>
      <c r="N42" s="172">
        <v>5.0707480706349921</v>
      </c>
      <c r="P42" s="120"/>
      <c r="Q42" s="120"/>
      <c r="R42" s="120"/>
    </row>
    <row r="43" spans="2:29" x14ac:dyDescent="0.25">
      <c r="B43" s="120" t="s">
        <v>201</v>
      </c>
      <c r="C43" s="143"/>
      <c r="D43" s="143"/>
      <c r="E43" s="142">
        <v>0</v>
      </c>
      <c r="F43" s="141">
        <v>0</v>
      </c>
      <c r="H43" s="120" t="s">
        <v>200</v>
      </c>
      <c r="I43" s="178">
        <v>429931.23999999976</v>
      </c>
      <c r="J43" s="181">
        <v>2.5652257914741055E-4</v>
      </c>
      <c r="K43" s="178">
        <v>6548191.0499999933</v>
      </c>
      <c r="L43" s="181">
        <v>3.4023663752989768E-3</v>
      </c>
      <c r="M43" s="178">
        <v>6118259.8099999931</v>
      </c>
      <c r="N43" s="172">
        <v>14.230786788138486</v>
      </c>
      <c r="P43" s="120"/>
      <c r="Q43" s="120"/>
      <c r="R43" s="120"/>
    </row>
    <row r="44" spans="2:29" x14ac:dyDescent="0.25">
      <c r="B44" s="120"/>
      <c r="C44" s="136"/>
      <c r="D44" s="136"/>
      <c r="E44" s="126"/>
      <c r="F44" s="125"/>
      <c r="H44" s="108"/>
      <c r="I44" s="178"/>
      <c r="J44" s="179"/>
      <c r="K44" s="178"/>
      <c r="L44" s="179"/>
      <c r="M44" s="178"/>
      <c r="N44" s="188"/>
      <c r="P44" s="120"/>
      <c r="Q44" s="120"/>
      <c r="R44" s="120"/>
    </row>
    <row r="45" spans="2:29" x14ac:dyDescent="0.25">
      <c r="B45" s="130" t="s">
        <v>166</v>
      </c>
      <c r="C45" s="157">
        <v>403246029.83000004</v>
      </c>
      <c r="D45" s="157">
        <v>409466313.08999997</v>
      </c>
      <c r="E45" s="129">
        <v>6220283.2599999309</v>
      </c>
      <c r="F45" s="122">
        <v>1.5425528833159952E-2</v>
      </c>
      <c r="H45" s="120" t="s">
        <v>199</v>
      </c>
      <c r="I45" s="187">
        <v>41814321.060000002</v>
      </c>
      <c r="J45" s="181">
        <v>2.4948913885878804E-2</v>
      </c>
      <c r="K45" s="187">
        <v>176865648.63000003</v>
      </c>
      <c r="L45" s="181">
        <v>9.1897400556777628E-2</v>
      </c>
      <c r="M45" s="187">
        <v>135051327.57000002</v>
      </c>
      <c r="N45" s="172">
        <v>3.2297864498675661</v>
      </c>
      <c r="P45" s="108"/>
      <c r="Q45" s="120"/>
      <c r="R45" s="120"/>
    </row>
    <row r="46" spans="2:29" x14ac:dyDescent="0.25">
      <c r="B46" s="108"/>
      <c r="C46" s="157"/>
      <c r="D46" s="157"/>
      <c r="E46" s="129"/>
      <c r="F46" s="125"/>
      <c r="H46" s="120" t="s">
        <v>198</v>
      </c>
      <c r="I46" s="180">
        <v>44580990.879999995</v>
      </c>
      <c r="J46" s="181">
        <v>2.6599673848973604E-2</v>
      </c>
      <c r="K46" s="180">
        <v>158939789.09</v>
      </c>
      <c r="L46" s="181">
        <v>8.258332567998726E-2</v>
      </c>
      <c r="M46" s="180">
        <v>114358798.21000001</v>
      </c>
      <c r="N46" s="172">
        <v>2.5651919338855222</v>
      </c>
      <c r="P46" s="120"/>
      <c r="Q46" s="120"/>
      <c r="R46" s="120"/>
    </row>
    <row r="47" spans="2:29" ht="15.75" thickBot="1" x14ac:dyDescent="0.3">
      <c r="B47" s="191" t="s">
        <v>197</v>
      </c>
      <c r="C47" s="319">
        <v>1370134519.7</v>
      </c>
      <c r="D47" s="190">
        <v>1334438371.7099998</v>
      </c>
      <c r="E47" s="189">
        <v>-35696147.990000248</v>
      </c>
      <c r="F47" s="122">
        <v>-2.605302433940293E-2</v>
      </c>
      <c r="H47" s="120" t="s">
        <v>196</v>
      </c>
      <c r="I47" s="178">
        <v>-2766669.8199999928</v>
      </c>
      <c r="J47" s="181">
        <v>-1.6507599630947978E-3</v>
      </c>
      <c r="K47" s="178">
        <v>17925859.540000021</v>
      </c>
      <c r="L47" s="181">
        <v>9.3140748767903646E-3</v>
      </c>
      <c r="M47" s="178">
        <v>20692529.360000014</v>
      </c>
      <c r="N47" s="172">
        <v>-7.4792189550107091</v>
      </c>
      <c r="P47" s="120"/>
      <c r="Q47" s="120"/>
      <c r="R47" s="120"/>
    </row>
    <row r="48" spans="2:29" ht="15.75" thickTop="1" x14ac:dyDescent="0.25">
      <c r="B48" s="120"/>
      <c r="C48" s="136"/>
      <c r="D48" s="136"/>
      <c r="E48" s="126"/>
      <c r="F48" s="125"/>
      <c r="H48" s="108"/>
      <c r="I48" s="178"/>
      <c r="J48" s="179"/>
      <c r="K48" s="178"/>
      <c r="L48" s="179"/>
      <c r="M48" s="178"/>
      <c r="N48" s="188"/>
      <c r="P48" s="120"/>
      <c r="Q48" s="120"/>
      <c r="R48" s="120"/>
    </row>
    <row r="49" spans="2:18" ht="15.75" x14ac:dyDescent="0.25">
      <c r="B49" s="154" t="s">
        <v>195</v>
      </c>
      <c r="C49" s="136"/>
      <c r="D49" s="136"/>
      <c r="E49" s="126"/>
      <c r="F49" s="125"/>
      <c r="H49" s="108" t="s">
        <v>194</v>
      </c>
      <c r="I49" s="182">
        <v>-2336738.5799999931</v>
      </c>
      <c r="J49" s="183">
        <v>-1.3942373839473873E-3</v>
      </c>
      <c r="K49" s="182">
        <v>24474050.590000015</v>
      </c>
      <c r="L49" s="183">
        <v>1.2716441252089343E-2</v>
      </c>
      <c r="M49" s="182">
        <v>26810789.170000009</v>
      </c>
      <c r="N49" s="172">
        <v>-11.473593751338708</v>
      </c>
      <c r="P49" s="108"/>
      <c r="Q49" s="120"/>
      <c r="R49" s="120"/>
    </row>
    <row r="50" spans="2:18" x14ac:dyDescent="0.25">
      <c r="B50" s="130" t="s">
        <v>193</v>
      </c>
      <c r="C50" s="136"/>
      <c r="D50" s="136"/>
      <c r="E50" s="126"/>
      <c r="F50" s="125"/>
      <c r="H50" s="108"/>
      <c r="I50" s="182"/>
      <c r="J50" s="177"/>
      <c r="K50" s="108"/>
      <c r="L50" s="177"/>
      <c r="M50" s="108"/>
      <c r="N50" s="176"/>
      <c r="P50" s="120"/>
      <c r="Q50" s="120"/>
      <c r="R50" s="120"/>
    </row>
    <row r="51" spans="2:18" x14ac:dyDescent="0.25">
      <c r="B51" s="120" t="s">
        <v>192</v>
      </c>
      <c r="C51" s="147">
        <v>43327572.670000002</v>
      </c>
      <c r="D51" s="147">
        <v>25658598.77</v>
      </c>
      <c r="E51" s="146">
        <v>-17668973.900000002</v>
      </c>
      <c r="F51" s="141">
        <v>-0.40779976378030502</v>
      </c>
      <c r="H51" s="130" t="s">
        <v>191</v>
      </c>
      <c r="I51" s="182">
        <v>192339343.31000027</v>
      </c>
      <c r="J51" s="183">
        <v>0.11476110556050903</v>
      </c>
      <c r="K51" s="182">
        <v>347143390.57999969</v>
      </c>
      <c r="L51" s="183">
        <v>0.18037179894387348</v>
      </c>
      <c r="M51" s="182">
        <v>154804047.26999941</v>
      </c>
      <c r="N51" s="172">
        <v>0.80484857962988965</v>
      </c>
      <c r="P51" s="120"/>
      <c r="Q51" s="120"/>
      <c r="R51" s="120"/>
    </row>
    <row r="52" spans="2:18" x14ac:dyDescent="0.25">
      <c r="B52" s="120" t="s">
        <v>190</v>
      </c>
      <c r="C52" s="147">
        <v>8705892.3699999992</v>
      </c>
      <c r="D52" s="147">
        <v>24124622.550000001</v>
      </c>
      <c r="E52" s="146">
        <v>15418730.180000002</v>
      </c>
      <c r="F52" s="141">
        <v>1.7710683207079438</v>
      </c>
      <c r="H52" s="108"/>
      <c r="I52" s="182"/>
      <c r="J52" s="177"/>
      <c r="K52" s="108"/>
      <c r="L52" s="177"/>
      <c r="M52" s="108"/>
      <c r="N52" s="176"/>
      <c r="P52" s="108"/>
      <c r="Q52" s="120"/>
      <c r="R52" s="120"/>
    </row>
    <row r="53" spans="2:18" x14ac:dyDescent="0.25">
      <c r="B53" s="120" t="s">
        <v>189</v>
      </c>
      <c r="C53" s="147">
        <v>0</v>
      </c>
      <c r="D53" s="147">
        <v>1573637.96</v>
      </c>
      <c r="E53" s="146">
        <v>1573637.96</v>
      </c>
      <c r="F53" s="141">
        <v>1</v>
      </c>
      <c r="H53" s="120" t="s">
        <v>188</v>
      </c>
      <c r="I53" s="187">
        <v>20488489</v>
      </c>
      <c r="J53" s="181">
        <v>1.2224652577266433E-2</v>
      </c>
      <c r="K53" s="187">
        <v>42325991</v>
      </c>
      <c r="L53" s="181">
        <v>2.1992108580828177E-2</v>
      </c>
      <c r="M53" s="186">
        <v>21837502</v>
      </c>
      <c r="N53" s="172">
        <v>1.0658424835525939</v>
      </c>
      <c r="P53" s="108"/>
      <c r="Q53" s="120"/>
      <c r="R53" s="120"/>
    </row>
    <row r="54" spans="2:18" x14ac:dyDescent="0.25">
      <c r="B54" s="120" t="s">
        <v>187</v>
      </c>
      <c r="C54" s="147">
        <v>0</v>
      </c>
      <c r="D54" s="147">
        <v>0</v>
      </c>
      <c r="E54" s="146">
        <v>0</v>
      </c>
      <c r="F54" s="141">
        <v>0</v>
      </c>
      <c r="H54" s="120" t="s">
        <v>186</v>
      </c>
      <c r="I54" s="180">
        <v>6811792.5300000003</v>
      </c>
      <c r="J54" s="181">
        <v>4.0643210491348941E-3</v>
      </c>
      <c r="K54" s="180">
        <v>13689369.270315744</v>
      </c>
      <c r="L54" s="181">
        <v>7.1128422107313788E-3</v>
      </c>
      <c r="M54" s="180">
        <v>6877576.7403157437</v>
      </c>
      <c r="N54" s="172">
        <v>1.0096574007540631</v>
      </c>
      <c r="P54" s="108"/>
      <c r="Q54" s="120"/>
      <c r="R54" s="120"/>
    </row>
    <row r="55" spans="2:18" x14ac:dyDescent="0.25">
      <c r="B55" s="120" t="s">
        <v>185</v>
      </c>
      <c r="C55" s="147">
        <v>6878224.4900000002</v>
      </c>
      <c r="D55" s="147">
        <v>14743512.85</v>
      </c>
      <c r="E55" s="146">
        <v>7865288.3599999994</v>
      </c>
      <c r="F55" s="141">
        <v>1.1435056200092126</v>
      </c>
      <c r="H55" s="120"/>
      <c r="I55" s="178"/>
      <c r="J55" s="183"/>
      <c r="K55" s="178"/>
      <c r="L55" s="183"/>
      <c r="M55" s="182"/>
      <c r="N55" s="176"/>
      <c r="P55" s="130"/>
      <c r="Q55" s="120"/>
      <c r="R55" s="120"/>
    </row>
    <row r="56" spans="2:18" x14ac:dyDescent="0.25">
      <c r="B56" s="120" t="s">
        <v>184</v>
      </c>
      <c r="C56" s="147">
        <v>23860205.68</v>
      </c>
      <c r="D56" s="147">
        <v>24745842.309999999</v>
      </c>
      <c r="E56" s="146">
        <v>885636.62999999896</v>
      </c>
      <c r="F56" s="141">
        <v>3.7117728232424874E-2</v>
      </c>
      <c r="H56" s="130" t="s">
        <v>183</v>
      </c>
      <c r="I56" s="184">
        <v>165039061.78000027</v>
      </c>
      <c r="J56" s="185">
        <v>9.8472131934107712E-2</v>
      </c>
      <c r="K56" s="184">
        <v>291128030.30968392</v>
      </c>
      <c r="L56" s="185">
        <v>0.15126684815231392</v>
      </c>
      <c r="M56" s="184">
        <v>126088968.52968365</v>
      </c>
      <c r="N56" s="172">
        <v>0.76399470022292215</v>
      </c>
      <c r="P56" s="108"/>
      <c r="Q56" s="120"/>
      <c r="R56" s="120"/>
    </row>
    <row r="57" spans="2:18" x14ac:dyDescent="0.25">
      <c r="B57" s="120" t="s">
        <v>182</v>
      </c>
      <c r="C57" s="147">
        <v>10537370.699999999</v>
      </c>
      <c r="D57" s="147">
        <v>11535811.92</v>
      </c>
      <c r="E57" s="146">
        <v>998441.22000000067</v>
      </c>
      <c r="F57" s="141">
        <v>9.47524053604758E-2</v>
      </c>
      <c r="H57" s="120"/>
      <c r="I57" s="178"/>
      <c r="J57" s="183"/>
      <c r="K57" s="178"/>
      <c r="L57" s="183"/>
      <c r="M57" s="182"/>
      <c r="N57" s="176"/>
      <c r="P57" s="120"/>
      <c r="Q57" s="120"/>
      <c r="R57" s="120"/>
    </row>
    <row r="58" spans="2:18" x14ac:dyDescent="0.25">
      <c r="B58" s="120" t="s">
        <v>181</v>
      </c>
      <c r="C58" s="147">
        <v>0</v>
      </c>
      <c r="D58" s="147">
        <v>0</v>
      </c>
      <c r="E58" s="146">
        <v>0</v>
      </c>
      <c r="F58" s="141">
        <v>0</v>
      </c>
      <c r="H58" s="120" t="s">
        <v>180</v>
      </c>
      <c r="I58" s="180">
        <v>78274300.870000005</v>
      </c>
      <c r="J58" s="181">
        <v>4.6703108943962332E-2</v>
      </c>
      <c r="K58" s="180">
        <v>82577616.960000008</v>
      </c>
      <c r="L58" s="181">
        <v>4.2906400432073957E-2</v>
      </c>
      <c r="M58" s="180">
        <v>4303316.0900000036</v>
      </c>
      <c r="N58" s="172">
        <v>5.4977381364888389E-2</v>
      </c>
      <c r="P58" s="108"/>
      <c r="Q58" s="120"/>
      <c r="R58" s="120"/>
    </row>
    <row r="59" spans="2:18" x14ac:dyDescent="0.25">
      <c r="B59" s="120" t="s">
        <v>179</v>
      </c>
      <c r="C59" s="143">
        <v>137470827.27999997</v>
      </c>
      <c r="D59" s="143">
        <v>334871461.44999999</v>
      </c>
      <c r="E59" s="142">
        <v>197400634.17000002</v>
      </c>
      <c r="F59" s="141">
        <v>1.4359456335265612</v>
      </c>
      <c r="H59" s="108"/>
      <c r="I59" s="178"/>
      <c r="J59" s="179"/>
      <c r="K59" s="178"/>
      <c r="L59" s="177"/>
      <c r="M59" s="108"/>
      <c r="N59" s="176"/>
      <c r="P59" s="120"/>
      <c r="Q59" s="120"/>
      <c r="R59" s="120"/>
    </row>
    <row r="60" spans="2:18" ht="15.75" thickBot="1" x14ac:dyDescent="0.3">
      <c r="B60" s="120"/>
      <c r="C60" s="136"/>
      <c r="D60" s="136"/>
      <c r="E60" s="126"/>
      <c r="F60" s="125"/>
      <c r="H60" s="175" t="s">
        <v>178</v>
      </c>
      <c r="I60" s="173">
        <v>86764760.910000265</v>
      </c>
      <c r="J60" s="174">
        <v>5.1769022990145373E-2</v>
      </c>
      <c r="K60" s="173">
        <v>208550413.96968392</v>
      </c>
      <c r="L60" s="174">
        <v>0.10836044804238497</v>
      </c>
      <c r="M60" s="173">
        <v>121785653.05968365</v>
      </c>
      <c r="N60" s="172">
        <v>1.4036303653969613</v>
      </c>
      <c r="P60" s="120"/>
      <c r="Q60" s="120"/>
      <c r="R60" s="120"/>
    </row>
    <row r="61" spans="2:18" ht="15.75" thickTop="1" x14ac:dyDescent="0.25">
      <c r="B61" s="130" t="s">
        <v>177</v>
      </c>
      <c r="C61" s="301">
        <v>230780093.19</v>
      </c>
      <c r="D61" s="157">
        <v>437253487.81</v>
      </c>
      <c r="E61" s="129">
        <v>206473394.62</v>
      </c>
      <c r="F61" s="122">
        <v>0.89467593051889271</v>
      </c>
      <c r="H61" s="108"/>
      <c r="I61" s="108"/>
      <c r="J61" s="108"/>
      <c r="K61" s="108"/>
      <c r="L61" s="108"/>
      <c r="M61" s="108"/>
      <c r="N61" s="171"/>
      <c r="P61" s="108"/>
      <c r="Q61" s="120"/>
      <c r="R61" s="120"/>
    </row>
    <row r="62" spans="2:18" x14ac:dyDescent="0.25">
      <c r="B62" s="120"/>
      <c r="C62" s="136"/>
      <c r="D62" s="136"/>
      <c r="E62" s="126"/>
      <c r="F62" s="125"/>
      <c r="H62" s="108"/>
      <c r="I62" s="170"/>
      <c r="J62" s="108"/>
      <c r="K62" s="170"/>
      <c r="L62" s="108"/>
      <c r="M62" s="108"/>
      <c r="N62" s="125"/>
      <c r="P62" s="108"/>
      <c r="Q62" s="120"/>
      <c r="R62" s="120"/>
    </row>
    <row r="63" spans="2:18" x14ac:dyDescent="0.25">
      <c r="B63" s="130" t="s">
        <v>176</v>
      </c>
      <c r="C63" s="157"/>
      <c r="D63" s="157"/>
      <c r="E63" s="129"/>
      <c r="F63" s="125"/>
      <c r="H63" s="108" t="s">
        <v>175</v>
      </c>
      <c r="I63" s="108"/>
      <c r="J63" s="108"/>
      <c r="K63" s="169"/>
      <c r="L63" s="108"/>
      <c r="M63" s="108"/>
      <c r="N63" s="125"/>
      <c r="P63" s="108"/>
      <c r="Q63" s="120"/>
      <c r="R63" s="120"/>
    </row>
    <row r="64" spans="2:18" ht="18.75" x14ac:dyDescent="0.3">
      <c r="B64" s="120" t="s">
        <v>174</v>
      </c>
      <c r="C64" s="147">
        <v>13158499</v>
      </c>
      <c r="D64" s="147">
        <v>4241724.2300000004</v>
      </c>
      <c r="E64" s="146">
        <v>-8916774.7699999996</v>
      </c>
      <c r="F64" s="141">
        <v>-0.67764376240785507</v>
      </c>
      <c r="H64" s="168" t="s">
        <v>173</v>
      </c>
      <c r="I64" s="120"/>
      <c r="J64" s="120"/>
      <c r="K64" s="120"/>
      <c r="L64" s="120"/>
      <c r="M64" s="120"/>
      <c r="N64" s="119"/>
      <c r="P64" s="108"/>
      <c r="Q64" s="120"/>
      <c r="R64" s="120"/>
    </row>
    <row r="65" spans="2:18" ht="15.75" thickBot="1" x14ac:dyDescent="0.3">
      <c r="B65" s="120" t="s">
        <v>172</v>
      </c>
      <c r="C65" s="147">
        <v>0</v>
      </c>
      <c r="D65" s="147">
        <v>0</v>
      </c>
      <c r="E65" s="146">
        <v>0</v>
      </c>
      <c r="F65" s="141">
        <v>0</v>
      </c>
      <c r="H65" s="120"/>
      <c r="I65" s="120"/>
      <c r="J65" s="120"/>
      <c r="K65" s="120"/>
      <c r="L65" s="120"/>
      <c r="M65" s="120"/>
      <c r="N65" s="119"/>
      <c r="P65" s="108"/>
      <c r="Q65" s="120"/>
      <c r="R65" s="120"/>
    </row>
    <row r="66" spans="2:18" ht="15.75" thickBot="1" x14ac:dyDescent="0.3">
      <c r="B66" s="120" t="s">
        <v>171</v>
      </c>
      <c r="C66" s="147">
        <v>212373294.94</v>
      </c>
      <c r="D66" s="147">
        <v>17894766.989999998</v>
      </c>
      <c r="E66" s="146">
        <v>-194478527.94999999</v>
      </c>
      <c r="F66" s="141"/>
      <c r="H66" s="167" t="s">
        <v>170</v>
      </c>
      <c r="I66" s="167" t="s">
        <v>113</v>
      </c>
      <c r="J66" s="166" t="s">
        <v>169</v>
      </c>
      <c r="K66" s="165" t="s">
        <v>112</v>
      </c>
      <c r="L66" s="164" t="s">
        <v>169</v>
      </c>
      <c r="M66" s="163"/>
      <c r="N66" s="162"/>
      <c r="P66" s="108"/>
      <c r="Q66" s="120"/>
      <c r="R66" s="108"/>
    </row>
    <row r="67" spans="2:18" x14ac:dyDescent="0.25">
      <c r="B67" s="120" t="s">
        <v>168</v>
      </c>
      <c r="C67" s="143">
        <v>0</v>
      </c>
      <c r="D67" s="143">
        <v>0</v>
      </c>
      <c r="E67" s="142">
        <v>0</v>
      </c>
      <c r="F67" s="141">
        <v>0</v>
      </c>
      <c r="H67" s="108"/>
      <c r="I67" s="120"/>
      <c r="J67" s="120"/>
      <c r="K67" s="120"/>
      <c r="L67" s="120"/>
      <c r="M67" s="161"/>
      <c r="N67" s="160"/>
      <c r="P67" s="108"/>
      <c r="Q67" s="108"/>
      <c r="R67" s="108"/>
    </row>
    <row r="68" spans="2:18" x14ac:dyDescent="0.25">
      <c r="B68" s="120"/>
      <c r="C68" s="136"/>
      <c r="D68" s="136"/>
      <c r="E68" s="126"/>
      <c r="F68" s="125"/>
      <c r="H68" s="120" t="s">
        <v>167</v>
      </c>
      <c r="I68" s="152">
        <v>1675997650.6900003</v>
      </c>
      <c r="J68" s="133">
        <f>+I68/$I$72</f>
        <v>0.93105770562558599</v>
      </c>
      <c r="K68" s="152">
        <v>1924599037.1699998</v>
      </c>
      <c r="L68" s="133">
        <f>+K68/$K$72</f>
        <v>0.92915622514320251</v>
      </c>
      <c r="M68" s="156"/>
      <c r="N68" s="131"/>
      <c r="P68" s="108"/>
      <c r="Q68" s="108"/>
      <c r="R68" s="108"/>
    </row>
    <row r="69" spans="2:18" x14ac:dyDescent="0.25">
      <c r="B69" s="130" t="s">
        <v>166</v>
      </c>
      <c r="C69" s="157">
        <v>225531793.94</v>
      </c>
      <c r="D69" s="157">
        <v>22136491.219999999</v>
      </c>
      <c r="E69" s="129">
        <v>-203395302.72</v>
      </c>
      <c r="F69" s="122">
        <v>-0.90184758063029846</v>
      </c>
      <c r="H69" s="120"/>
      <c r="I69" s="152"/>
      <c r="J69" s="133"/>
      <c r="K69" s="152"/>
      <c r="L69" s="133"/>
      <c r="M69" s="156"/>
      <c r="N69" s="131"/>
      <c r="P69" s="108"/>
      <c r="Q69" s="108"/>
      <c r="R69" s="108"/>
    </row>
    <row r="70" spans="2:18" x14ac:dyDescent="0.25">
      <c r="B70" s="120"/>
      <c r="C70" s="157"/>
      <c r="D70" s="157"/>
      <c r="E70" s="129"/>
      <c r="F70" s="125"/>
      <c r="H70" s="120" t="s">
        <v>165</v>
      </c>
      <c r="I70" s="159">
        <v>124103074.06999998</v>
      </c>
      <c r="J70" s="133">
        <f>+I70/$I$72</f>
        <v>6.8942294374414029E-2</v>
      </c>
      <c r="K70" s="159">
        <v>146741588.96999997</v>
      </c>
      <c r="L70" s="133">
        <f>+K70/$K$72</f>
        <v>7.0843774856797437E-2</v>
      </c>
      <c r="M70" s="156"/>
      <c r="N70" s="131"/>
      <c r="P70" s="108"/>
      <c r="Q70" s="108"/>
      <c r="R70" s="108"/>
    </row>
    <row r="71" spans="2:18" x14ac:dyDescent="0.25">
      <c r="B71" s="158" t="s">
        <v>164</v>
      </c>
      <c r="C71" s="157">
        <v>456311887.13</v>
      </c>
      <c r="D71" s="157">
        <v>459389979.02999997</v>
      </c>
      <c r="E71" s="129">
        <v>3078091.8999999762</v>
      </c>
      <c r="F71" s="125"/>
      <c r="H71" s="108"/>
      <c r="I71" s="152"/>
      <c r="J71" s="133"/>
      <c r="K71" s="152"/>
      <c r="L71" s="133"/>
      <c r="M71" s="156"/>
      <c r="N71" s="131"/>
      <c r="P71" s="108"/>
      <c r="Q71" s="108"/>
      <c r="R71" s="108"/>
    </row>
    <row r="72" spans="2:18" x14ac:dyDescent="0.25">
      <c r="B72" s="127"/>
      <c r="C72" s="136"/>
      <c r="D72" s="136"/>
      <c r="E72" s="126"/>
      <c r="F72" s="125"/>
      <c r="H72" s="108" t="s">
        <v>163</v>
      </c>
      <c r="I72" s="153">
        <v>1800100724.7600002</v>
      </c>
      <c r="J72" s="133">
        <f>+I72/$I$72</f>
        <v>1</v>
      </c>
      <c r="K72" s="153">
        <v>2071340626.1399999</v>
      </c>
      <c r="L72" s="133">
        <f>+K72/$K$72</f>
        <v>1</v>
      </c>
      <c r="M72" s="155"/>
      <c r="N72" s="131"/>
      <c r="P72" s="108"/>
      <c r="Q72" s="108"/>
      <c r="R72" s="108"/>
    </row>
    <row r="73" spans="2:18" ht="15.75" x14ac:dyDescent="0.25">
      <c r="B73" s="154" t="s">
        <v>162</v>
      </c>
      <c r="C73" s="136"/>
      <c r="D73" s="136"/>
      <c r="E73" s="126"/>
      <c r="F73" s="125"/>
      <c r="H73" s="120"/>
      <c r="I73" s="139"/>
      <c r="J73" s="153"/>
      <c r="K73" s="152"/>
      <c r="L73" s="145"/>
      <c r="M73" s="137"/>
      <c r="N73" s="131"/>
      <c r="P73" s="108"/>
      <c r="Q73" s="108"/>
      <c r="R73" s="108"/>
    </row>
    <row r="74" spans="2:18" x14ac:dyDescent="0.25">
      <c r="B74" s="120" t="s">
        <v>161</v>
      </c>
      <c r="C74" s="147">
        <v>26957000</v>
      </c>
      <c r="D74" s="147">
        <v>341060693.75999999</v>
      </c>
      <c r="E74" s="146">
        <v>314103693.75999999</v>
      </c>
      <c r="F74" s="141">
        <v>11.652027071261639</v>
      </c>
      <c r="H74" s="120" t="s">
        <v>160</v>
      </c>
      <c r="I74" s="151">
        <v>1071818635.46</v>
      </c>
      <c r="J74" s="133">
        <f>+I74/$I$72</f>
        <v>0.59542147876358476</v>
      </c>
      <c r="K74" s="150">
        <v>1207237044.8900001</v>
      </c>
      <c r="L74" s="133">
        <f>+K74/$K$72</f>
        <v>0.5828288354193677</v>
      </c>
      <c r="M74" s="137"/>
      <c r="N74" s="131"/>
      <c r="P74" s="108"/>
      <c r="Q74" s="108"/>
      <c r="R74" s="108"/>
    </row>
    <row r="75" spans="2:18" x14ac:dyDescent="0.25">
      <c r="B75" s="120" t="s">
        <v>159</v>
      </c>
      <c r="C75" s="147">
        <v>3391399.84</v>
      </c>
      <c r="D75" s="147">
        <v>3391399.84</v>
      </c>
      <c r="E75" s="146">
        <v>0</v>
      </c>
      <c r="F75" s="141">
        <v>0</v>
      </c>
      <c r="H75" s="130"/>
      <c r="I75" s="139"/>
      <c r="J75" s="140"/>
      <c r="K75" s="139"/>
      <c r="L75" s="138"/>
      <c r="M75" s="137"/>
      <c r="N75" s="149"/>
      <c r="P75" s="108"/>
      <c r="Q75" s="108"/>
      <c r="R75" s="108"/>
    </row>
    <row r="76" spans="2:18" x14ac:dyDescent="0.25">
      <c r="B76" s="262" t="s">
        <v>158</v>
      </c>
      <c r="C76" s="263">
        <v>0</v>
      </c>
      <c r="D76" s="263">
        <v>0</v>
      </c>
      <c r="E76" s="263">
        <v>0</v>
      </c>
      <c r="F76" s="141">
        <v>0</v>
      </c>
      <c r="H76" s="108" t="s">
        <v>157</v>
      </c>
      <c r="I76" s="145">
        <v>728282089.30000019</v>
      </c>
      <c r="J76" s="133">
        <f>+I76/$I$72</f>
        <v>0.40457852123641524</v>
      </c>
      <c r="K76" s="145">
        <v>864103581.24999976</v>
      </c>
      <c r="L76" s="133">
        <f>+K76/$K$72</f>
        <v>0.41717116458063225</v>
      </c>
      <c r="M76" s="144"/>
      <c r="N76" s="131"/>
      <c r="P76" s="108"/>
      <c r="Q76" s="108"/>
      <c r="R76" s="108"/>
    </row>
    <row r="77" spans="2:18" x14ac:dyDescent="0.25">
      <c r="B77" s="120" t="s">
        <v>156</v>
      </c>
      <c r="C77" s="147">
        <v>749899068.24000001</v>
      </c>
      <c r="D77" s="147">
        <v>322045885.03999996</v>
      </c>
      <c r="E77" s="146">
        <v>-427853183.20000005</v>
      </c>
      <c r="F77" s="141">
        <v>-0.5705476927770613</v>
      </c>
      <c r="H77" s="120"/>
      <c r="I77" s="139"/>
      <c r="J77" s="140"/>
      <c r="K77" s="139"/>
      <c r="L77" s="138"/>
      <c r="M77" s="137"/>
      <c r="N77" s="131"/>
      <c r="P77" s="108"/>
      <c r="Q77" s="108"/>
      <c r="R77" s="108"/>
    </row>
    <row r="78" spans="2:18" x14ac:dyDescent="0.25">
      <c r="B78" s="120" t="s">
        <v>155</v>
      </c>
      <c r="C78" s="147">
        <v>17128347.760000002</v>
      </c>
      <c r="D78" s="147">
        <v>0</v>
      </c>
      <c r="E78" s="146">
        <v>-17128347.760000002</v>
      </c>
      <c r="F78" s="141">
        <v>-1</v>
      </c>
      <c r="H78" s="120" t="s">
        <v>154</v>
      </c>
      <c r="I78" s="139">
        <v>631948486.26999998</v>
      </c>
      <c r="J78" s="133">
        <f>+I78/$I$72</f>
        <v>0.35106284752718769</v>
      </c>
      <c r="K78" s="139">
        <v>571526665.55000007</v>
      </c>
      <c r="L78" s="133">
        <f>+K78/$K$72</f>
        <v>0.27592113935169404</v>
      </c>
      <c r="M78" s="137"/>
      <c r="N78" s="131"/>
      <c r="P78" s="108"/>
      <c r="Q78" s="108"/>
      <c r="R78" s="108"/>
    </row>
    <row r="79" spans="2:18" x14ac:dyDescent="0.25">
      <c r="B79" s="120" t="s">
        <v>153</v>
      </c>
      <c r="C79" s="147">
        <v>0</v>
      </c>
      <c r="D79" s="147">
        <v>0</v>
      </c>
      <c r="E79" s="146">
        <v>0</v>
      </c>
      <c r="F79" s="141">
        <v>0</v>
      </c>
      <c r="H79" s="120" t="s">
        <v>152</v>
      </c>
      <c r="I79" s="148">
        <v>16747228.050000001</v>
      </c>
      <c r="J79" s="133">
        <f>+I79/$I$72</f>
        <v>9.3034949765007386E-3</v>
      </c>
      <c r="K79" s="148">
        <v>1721155.96</v>
      </c>
      <c r="L79" s="133">
        <f>+K79/$K$72</f>
        <v>8.3093815583940023E-4</v>
      </c>
      <c r="M79" s="137"/>
      <c r="N79" s="131"/>
    </row>
    <row r="80" spans="2:18" x14ac:dyDescent="0.25">
      <c r="B80" s="120" t="s">
        <v>151</v>
      </c>
      <c r="C80" s="147">
        <v>29682055.550000001</v>
      </c>
      <c r="D80" s="147">
        <v>0</v>
      </c>
      <c r="E80" s="146">
        <v>-29682055.550000001</v>
      </c>
      <c r="F80" s="141">
        <v>-1</v>
      </c>
      <c r="H80" s="108" t="s">
        <v>150</v>
      </c>
      <c r="I80" s="145">
        <f>SUM(I78:I79)</f>
        <v>648695714.31999993</v>
      </c>
      <c r="J80" s="133">
        <f>+I80/$I$72</f>
        <v>0.36036634250368837</v>
      </c>
      <c r="K80" s="145">
        <f>SUM(K78:K79)</f>
        <v>573247821.51000011</v>
      </c>
      <c r="L80" s="133">
        <f>+K80/$K$72</f>
        <v>0.27675207750753344</v>
      </c>
      <c r="M80" s="144"/>
      <c r="N80" s="131"/>
      <c r="P80" s="108"/>
      <c r="Q80" s="108"/>
      <c r="R80" s="108"/>
    </row>
    <row r="81" spans="2:18" x14ac:dyDescent="0.25">
      <c r="B81" s="120" t="s">
        <v>149</v>
      </c>
      <c r="C81" s="143">
        <v>86764760.910000265</v>
      </c>
      <c r="D81" s="143">
        <v>208550413.96968392</v>
      </c>
      <c r="E81" s="142">
        <v>121785653.05968365</v>
      </c>
      <c r="F81" s="141">
        <v>1.4036303653969613</v>
      </c>
      <c r="H81" s="120"/>
      <c r="I81" s="139"/>
      <c r="J81" s="140"/>
      <c r="K81" s="139"/>
      <c r="L81" s="138"/>
      <c r="M81" s="137"/>
      <c r="N81" s="131"/>
      <c r="P81" s="108"/>
      <c r="Q81" s="108"/>
      <c r="R81" s="108"/>
    </row>
    <row r="82" spans="2:18" ht="15.75" thickBot="1" x14ac:dyDescent="0.3">
      <c r="B82" s="120"/>
      <c r="C82" s="136"/>
      <c r="D82" s="136"/>
      <c r="E82" s="126"/>
      <c r="F82" s="125"/>
      <c r="H82" s="135" t="s">
        <v>148</v>
      </c>
      <c r="I82" s="134">
        <f>+I76-I80</f>
        <v>79586374.980000257</v>
      </c>
      <c r="J82" s="288">
        <f>+I82/$I$72</f>
        <v>4.4212178732726842E-2</v>
      </c>
      <c r="K82" s="134">
        <f>+K76-K80</f>
        <v>290855759.73999965</v>
      </c>
      <c r="L82" s="288">
        <f>+K82/$K$72</f>
        <v>0.1404190870730988</v>
      </c>
      <c r="M82" s="132"/>
      <c r="N82" s="131"/>
      <c r="P82" s="108"/>
      <c r="Q82" s="108"/>
      <c r="R82" s="108"/>
    </row>
    <row r="83" spans="2:18" ht="15.75" thickTop="1" x14ac:dyDescent="0.25">
      <c r="B83" s="130" t="s">
        <v>147</v>
      </c>
      <c r="C83" s="129">
        <v>913822632.30000019</v>
      </c>
      <c r="D83" s="129">
        <v>875048392.60968375</v>
      </c>
      <c r="E83" s="129">
        <v>-38774239.690316439</v>
      </c>
      <c r="F83" s="122">
        <v>-4.2430815696395618E-2</v>
      </c>
      <c r="H83" s="128"/>
      <c r="I83" s="94"/>
      <c r="J83" s="76"/>
      <c r="K83" s="94"/>
      <c r="L83" s="76"/>
      <c r="M83" s="94"/>
      <c r="N83" s="76"/>
      <c r="P83" s="108"/>
      <c r="Q83" s="108"/>
      <c r="R83" s="108"/>
    </row>
    <row r="84" spans="2:18" x14ac:dyDescent="0.25">
      <c r="B84" s="127"/>
      <c r="C84" s="126"/>
      <c r="D84" s="126"/>
      <c r="E84" s="126"/>
      <c r="F84" s="125"/>
      <c r="H84" s="66"/>
      <c r="I84" s="103"/>
      <c r="J84" s="66"/>
      <c r="K84" s="66"/>
      <c r="L84" s="66"/>
      <c r="M84" s="116"/>
      <c r="N84" s="115"/>
      <c r="P84" s="108"/>
      <c r="Q84" s="108"/>
      <c r="R84" s="108"/>
    </row>
    <row r="85" spans="2:18" ht="19.5" thickBot="1" x14ac:dyDescent="0.35">
      <c r="B85" s="124" t="s">
        <v>146</v>
      </c>
      <c r="C85" s="123">
        <v>1370134519.4300003</v>
      </c>
      <c r="D85" s="123">
        <v>1334438371.6396837</v>
      </c>
      <c r="E85" s="123">
        <v>-35696147.790316582</v>
      </c>
      <c r="F85" s="122">
        <v>-2.6053024198796737E-2</v>
      </c>
      <c r="H85" s="69"/>
      <c r="I85" s="66"/>
      <c r="J85" s="66"/>
      <c r="K85" s="66"/>
      <c r="L85" s="66"/>
      <c r="M85" s="116"/>
      <c r="N85" s="115"/>
      <c r="P85" s="108"/>
      <c r="Q85" s="108"/>
      <c r="R85" s="108"/>
    </row>
    <row r="86" spans="2:18" ht="15.75" thickTop="1" x14ac:dyDescent="0.25">
      <c r="B86" s="120"/>
      <c r="C86" s="121">
        <v>0.26999974250793457</v>
      </c>
      <c r="D86" s="121">
        <v>7.0316076278686523E-2</v>
      </c>
      <c r="E86" s="120"/>
      <c r="F86" s="119"/>
      <c r="H86" s="89"/>
      <c r="I86" s="89"/>
      <c r="J86" s="89"/>
      <c r="K86" s="89"/>
      <c r="L86" s="89"/>
      <c r="M86" s="89"/>
      <c r="N86" s="118"/>
      <c r="P86" s="108"/>
      <c r="Q86" s="108"/>
      <c r="R86" s="108"/>
    </row>
    <row r="87" spans="2:18" x14ac:dyDescent="0.25">
      <c r="B87" s="65"/>
      <c r="C87" s="64"/>
      <c r="D87" s="64"/>
      <c r="E87" s="64"/>
      <c r="F87" s="64"/>
      <c r="H87" s="89"/>
      <c r="I87" s="89"/>
      <c r="J87" s="89"/>
      <c r="K87" s="89"/>
      <c r="L87" s="89"/>
      <c r="M87" s="89"/>
      <c r="N87" s="118"/>
      <c r="P87" s="108"/>
      <c r="Q87" s="108"/>
      <c r="R87" s="108"/>
    </row>
    <row r="88" spans="2:18" x14ac:dyDescent="0.25">
      <c r="B88" s="117"/>
      <c r="C88" s="117"/>
      <c r="D88" s="117"/>
      <c r="E88" s="117"/>
      <c r="F88" s="64"/>
      <c r="H88" s="65"/>
      <c r="I88" s="66"/>
      <c r="J88" s="66"/>
      <c r="K88" s="66"/>
      <c r="L88" s="66"/>
      <c r="M88" s="116"/>
      <c r="N88" s="115"/>
      <c r="P88" s="108"/>
      <c r="Q88" s="108"/>
      <c r="R88" s="108"/>
    </row>
    <row r="89" spans="2:18" ht="18.75" x14ac:dyDescent="0.3">
      <c r="B89" s="69"/>
      <c r="C89" s="66"/>
      <c r="D89" s="66"/>
      <c r="E89" s="66"/>
      <c r="F89" s="66"/>
      <c r="H89" s="113"/>
      <c r="I89" s="113"/>
      <c r="J89" s="114"/>
      <c r="K89" s="114"/>
      <c r="L89" s="114"/>
      <c r="M89" s="114"/>
      <c r="N89" s="114"/>
      <c r="P89" s="108"/>
      <c r="Q89" s="108"/>
      <c r="R89" s="108"/>
    </row>
    <row r="90" spans="2:18" x14ac:dyDescent="0.25">
      <c r="B90" s="66"/>
      <c r="C90" s="66"/>
      <c r="D90" s="66"/>
      <c r="E90" s="66"/>
      <c r="F90" s="110"/>
      <c r="H90" s="113"/>
      <c r="I90" s="112"/>
      <c r="J90" s="112"/>
      <c r="K90" s="112"/>
      <c r="L90" s="112"/>
      <c r="M90" s="112"/>
      <c r="N90" s="112"/>
      <c r="P90" s="108"/>
      <c r="Q90" s="108"/>
      <c r="R90" s="108"/>
    </row>
    <row r="91" spans="2:18" ht="18.75" x14ac:dyDescent="0.3">
      <c r="B91" s="69"/>
      <c r="C91" s="66"/>
      <c r="D91" s="66"/>
      <c r="E91" s="111"/>
      <c r="F91" s="110"/>
      <c r="H91" s="95"/>
      <c r="I91" s="101"/>
      <c r="J91" s="105"/>
      <c r="K91" s="101"/>
      <c r="L91" s="105"/>
      <c r="M91" s="99"/>
      <c r="N91" s="107"/>
      <c r="P91" s="108"/>
      <c r="Q91" s="108"/>
      <c r="R91" s="108"/>
    </row>
    <row r="92" spans="2:18" ht="15.75" x14ac:dyDescent="0.25">
      <c r="B92" s="87"/>
      <c r="C92" s="87"/>
      <c r="D92" s="87"/>
      <c r="E92" s="72"/>
      <c r="F92" s="78"/>
      <c r="H92" s="95"/>
      <c r="I92" s="101"/>
      <c r="J92" s="105"/>
      <c r="K92" s="101"/>
      <c r="L92" s="105"/>
      <c r="M92" s="99"/>
      <c r="N92" s="107"/>
      <c r="P92" s="108"/>
      <c r="Q92" s="108"/>
      <c r="R92" s="108"/>
    </row>
    <row r="93" spans="2:18" ht="15.75" x14ac:dyDescent="0.25">
      <c r="B93" s="109"/>
      <c r="C93" s="109"/>
      <c r="D93" s="109"/>
      <c r="E93" s="72"/>
      <c r="F93" s="78"/>
      <c r="H93" s="95"/>
      <c r="I93" s="101"/>
      <c r="J93" s="105"/>
      <c r="K93" s="101"/>
      <c r="L93" s="105"/>
      <c r="M93" s="99"/>
      <c r="N93" s="107"/>
      <c r="Q93" s="108"/>
      <c r="R93" s="108"/>
    </row>
    <row r="94" spans="2:18" ht="15.75" x14ac:dyDescent="0.25">
      <c r="B94" s="87"/>
      <c r="C94" s="87"/>
      <c r="D94" s="87"/>
      <c r="E94" s="72"/>
      <c r="F94" s="78"/>
      <c r="H94" s="95"/>
      <c r="I94" s="101"/>
      <c r="J94" s="105"/>
      <c r="K94" s="101"/>
      <c r="L94" s="105"/>
      <c r="M94" s="99"/>
      <c r="N94" s="107"/>
      <c r="Q94" s="108"/>
    </row>
    <row r="95" spans="2:18" x14ac:dyDescent="0.25">
      <c r="B95" s="83"/>
      <c r="C95" s="79"/>
      <c r="D95" s="79"/>
      <c r="E95" s="79"/>
      <c r="F95" s="83"/>
      <c r="H95" s="95"/>
      <c r="I95" s="101"/>
      <c r="J95" s="105"/>
      <c r="K95" s="101"/>
      <c r="L95" s="105"/>
      <c r="M95" s="99"/>
      <c r="N95" s="107"/>
    </row>
    <row r="96" spans="2:18" x14ac:dyDescent="0.25">
      <c r="B96" s="71"/>
      <c r="C96" s="77"/>
      <c r="D96" s="77"/>
      <c r="E96" s="77"/>
      <c r="F96" s="76"/>
      <c r="H96" s="95"/>
      <c r="I96" s="101"/>
      <c r="J96" s="105"/>
      <c r="K96" s="101"/>
      <c r="L96" s="105"/>
      <c r="M96" s="99"/>
      <c r="N96" s="107"/>
    </row>
    <row r="97" spans="2:14" x14ac:dyDescent="0.25">
      <c r="B97" s="71"/>
      <c r="C97" s="77"/>
      <c r="D97" s="77"/>
      <c r="E97" s="77"/>
      <c r="F97" s="71"/>
      <c r="H97" s="95"/>
      <c r="I97" s="101"/>
      <c r="J97" s="105"/>
      <c r="K97" s="101"/>
      <c r="L97" s="105"/>
      <c r="M97" s="99"/>
      <c r="N97" s="107"/>
    </row>
    <row r="98" spans="2:14" x14ac:dyDescent="0.25">
      <c r="B98" s="71"/>
      <c r="C98" s="74"/>
      <c r="D98" s="74"/>
      <c r="E98" s="74"/>
      <c r="F98" s="76"/>
      <c r="H98" s="95"/>
      <c r="I98" s="101"/>
      <c r="J98" s="105"/>
      <c r="K98" s="101"/>
      <c r="L98" s="105"/>
      <c r="M98" s="99"/>
      <c r="N98" s="107"/>
    </row>
    <row r="99" spans="2:14" x14ac:dyDescent="0.25">
      <c r="B99" s="71"/>
      <c r="C99" s="74"/>
      <c r="D99" s="74"/>
      <c r="E99" s="74"/>
      <c r="F99" s="76"/>
      <c r="H99" s="95"/>
      <c r="I99" s="101"/>
      <c r="J99" s="105"/>
      <c r="K99" s="101"/>
      <c r="L99" s="105"/>
      <c r="M99" s="99"/>
      <c r="N99" s="107"/>
    </row>
    <row r="100" spans="2:14" x14ac:dyDescent="0.25">
      <c r="B100" s="71"/>
      <c r="C100" s="74"/>
      <c r="D100" s="74"/>
      <c r="E100" s="74"/>
      <c r="F100" s="76"/>
      <c r="H100" s="95"/>
      <c r="I100" s="101"/>
      <c r="J100" s="105"/>
      <c r="K100" s="101"/>
      <c r="L100" s="105"/>
      <c r="M100" s="99"/>
      <c r="N100" s="107"/>
    </row>
    <row r="101" spans="2:14" x14ac:dyDescent="0.25">
      <c r="B101" s="71"/>
      <c r="C101" s="74"/>
      <c r="D101" s="74"/>
      <c r="E101" s="74"/>
      <c r="F101" s="76"/>
      <c r="H101" s="95"/>
      <c r="I101" s="101"/>
      <c r="J101" s="105"/>
      <c r="K101" s="101"/>
      <c r="L101" s="105"/>
      <c r="M101" s="99"/>
      <c r="N101" s="107"/>
    </row>
    <row r="102" spans="2:14" x14ac:dyDescent="0.25">
      <c r="B102" s="71"/>
      <c r="C102" s="74"/>
      <c r="D102" s="74"/>
      <c r="E102" s="74"/>
      <c r="F102" s="76"/>
      <c r="H102" s="95"/>
      <c r="I102" s="101"/>
      <c r="J102" s="101"/>
      <c r="K102" s="101"/>
      <c r="L102" s="101"/>
      <c r="M102" s="99"/>
      <c r="N102" s="105"/>
    </row>
    <row r="103" spans="2:14" x14ac:dyDescent="0.25">
      <c r="B103" s="71"/>
      <c r="C103" s="74"/>
      <c r="D103" s="74"/>
      <c r="E103" s="74"/>
      <c r="F103" s="76"/>
      <c r="H103" s="106"/>
      <c r="I103" s="94"/>
      <c r="J103" s="105"/>
      <c r="K103" s="94"/>
      <c r="L103" s="105"/>
      <c r="M103" s="94"/>
      <c r="N103" s="107"/>
    </row>
    <row r="104" spans="2:14" x14ac:dyDescent="0.25">
      <c r="B104" s="71"/>
      <c r="C104" s="74"/>
      <c r="D104" s="74"/>
      <c r="E104" s="74"/>
      <c r="F104" s="76"/>
      <c r="H104" s="106"/>
      <c r="I104" s="94"/>
      <c r="J104" s="94"/>
      <c r="K104" s="94"/>
      <c r="L104" s="91"/>
      <c r="M104" s="94"/>
      <c r="N104" s="105"/>
    </row>
    <row r="105" spans="2:14" x14ac:dyDescent="0.25">
      <c r="B105" s="71"/>
      <c r="C105" s="74"/>
      <c r="D105" s="74"/>
      <c r="E105" s="74"/>
      <c r="F105" s="76"/>
      <c r="H105" s="86"/>
      <c r="I105" s="101"/>
      <c r="J105" s="105"/>
      <c r="K105" s="101"/>
      <c r="L105" s="105"/>
      <c r="M105" s="99"/>
      <c r="N105" s="107"/>
    </row>
    <row r="106" spans="2:14" x14ac:dyDescent="0.25">
      <c r="B106" s="82"/>
      <c r="C106" s="81"/>
      <c r="D106" s="81"/>
      <c r="E106" s="81"/>
      <c r="F106" s="76"/>
      <c r="H106" s="86"/>
      <c r="I106" s="101"/>
      <c r="J106" s="105"/>
      <c r="K106" s="101"/>
      <c r="L106" s="105"/>
      <c r="M106" s="99"/>
      <c r="N106" s="107"/>
    </row>
    <row r="107" spans="2:14" x14ac:dyDescent="0.25">
      <c r="B107" s="75"/>
      <c r="C107" s="80"/>
      <c r="D107" s="74"/>
      <c r="E107" s="80"/>
      <c r="F107" s="76"/>
      <c r="H107" s="86"/>
      <c r="I107" s="101"/>
      <c r="J107" s="105"/>
      <c r="K107" s="101"/>
      <c r="L107" s="105"/>
      <c r="M107" s="99"/>
      <c r="N107" s="107"/>
    </row>
    <row r="108" spans="2:14" x14ac:dyDescent="0.25">
      <c r="B108" s="75"/>
      <c r="C108" s="80"/>
      <c r="D108" s="74"/>
      <c r="E108" s="80"/>
      <c r="F108" s="76"/>
      <c r="H108" s="86"/>
      <c r="I108" s="101"/>
      <c r="J108" s="101"/>
      <c r="K108" s="101"/>
      <c r="L108" s="101"/>
      <c r="M108" s="101"/>
      <c r="N108" s="100"/>
    </row>
    <row r="109" spans="2:14" ht="15.75" x14ac:dyDescent="0.25">
      <c r="B109" s="73"/>
      <c r="C109" s="73"/>
      <c r="D109" s="73"/>
      <c r="E109" s="72"/>
      <c r="F109" s="76"/>
      <c r="H109" s="106"/>
      <c r="I109" s="94"/>
      <c r="J109" s="105"/>
      <c r="K109" s="94"/>
      <c r="L109" s="105"/>
      <c r="M109" s="94"/>
      <c r="N109" s="100"/>
    </row>
    <row r="110" spans="2:14" x14ac:dyDescent="0.25">
      <c r="B110" s="67"/>
      <c r="C110" s="79"/>
      <c r="D110" s="66"/>
      <c r="E110" s="66"/>
      <c r="F110" s="76"/>
      <c r="H110" s="104"/>
      <c r="I110" s="66"/>
      <c r="J110" s="66"/>
      <c r="K110" s="66"/>
      <c r="L110" s="66"/>
      <c r="M110" s="66"/>
      <c r="N110" s="66"/>
    </row>
    <row r="111" spans="2:14" ht="18.75" x14ac:dyDescent="0.3">
      <c r="B111" s="67"/>
      <c r="C111" s="77"/>
      <c r="D111" s="66"/>
      <c r="E111" s="66"/>
      <c r="F111" s="78"/>
      <c r="H111" s="69"/>
      <c r="I111" s="66"/>
      <c r="J111" s="66"/>
      <c r="K111" s="66"/>
      <c r="L111" s="66"/>
      <c r="M111" s="66"/>
      <c r="N111" s="66"/>
    </row>
    <row r="112" spans="2:14" x14ac:dyDescent="0.25">
      <c r="B112" s="68"/>
      <c r="C112" s="103"/>
      <c r="D112" s="76"/>
      <c r="E112" s="66"/>
      <c r="F112" s="78"/>
      <c r="H112" s="89"/>
      <c r="I112" s="89"/>
      <c r="J112" s="89"/>
      <c r="K112" s="89"/>
      <c r="L112" s="89"/>
      <c r="M112" s="89"/>
      <c r="N112" s="88"/>
    </row>
    <row r="113" spans="2:14" x14ac:dyDescent="0.25">
      <c r="B113" s="68"/>
      <c r="C113" s="103"/>
      <c r="D113" s="76"/>
      <c r="E113" s="66"/>
      <c r="F113" s="78"/>
      <c r="H113" s="89"/>
      <c r="I113" s="89"/>
      <c r="J113" s="89"/>
      <c r="K113" s="89"/>
      <c r="L113" s="89"/>
      <c r="M113" s="89"/>
      <c r="N113" s="88"/>
    </row>
    <row r="114" spans="2:14" x14ac:dyDescent="0.25">
      <c r="B114" s="68"/>
      <c r="C114" s="103"/>
      <c r="D114" s="76"/>
      <c r="E114" s="66"/>
      <c r="F114" s="78"/>
      <c r="H114" s="90"/>
      <c r="I114" s="90"/>
      <c r="J114" s="90"/>
      <c r="K114" s="90"/>
      <c r="L114" s="90"/>
      <c r="M114" s="90"/>
      <c r="N114" s="90"/>
    </row>
    <row r="115" spans="2:14" x14ac:dyDescent="0.25">
      <c r="B115" s="68"/>
      <c r="C115" s="103"/>
      <c r="D115" s="76"/>
      <c r="E115" s="66"/>
      <c r="F115" s="78"/>
      <c r="H115" s="98"/>
      <c r="I115" s="96"/>
      <c r="J115" s="97"/>
      <c r="K115" s="96"/>
      <c r="L115" s="90"/>
      <c r="M115" s="90"/>
      <c r="N115" s="90"/>
    </row>
    <row r="116" spans="2:14" ht="15.75" x14ac:dyDescent="0.25">
      <c r="B116" s="87"/>
      <c r="C116" s="87"/>
      <c r="D116" s="87"/>
      <c r="E116" s="72"/>
      <c r="F116" s="78"/>
      <c r="H116" s="98"/>
      <c r="I116" s="96"/>
      <c r="J116" s="97"/>
      <c r="K116" s="96"/>
      <c r="L116" s="90"/>
      <c r="M116" s="90"/>
      <c r="N116" s="90"/>
    </row>
    <row r="117" spans="2:14" x14ac:dyDescent="0.25">
      <c r="B117" s="71"/>
      <c r="C117" s="79"/>
      <c r="D117" s="71"/>
      <c r="E117" s="71"/>
      <c r="F117" s="78"/>
      <c r="H117" s="71"/>
      <c r="I117" s="94"/>
      <c r="J117" s="100"/>
      <c r="K117" s="94"/>
      <c r="L117" s="100"/>
      <c r="M117" s="92"/>
      <c r="N117" s="100"/>
    </row>
    <row r="118" spans="2:14" x14ac:dyDescent="0.25">
      <c r="B118" s="71"/>
      <c r="C118" s="77"/>
      <c r="D118" s="71"/>
      <c r="E118" s="71"/>
      <c r="F118" s="78"/>
      <c r="H118" s="102"/>
      <c r="I118" s="101"/>
      <c r="J118" s="100"/>
      <c r="K118" s="101"/>
      <c r="L118" s="100"/>
      <c r="M118" s="99"/>
      <c r="N118" s="91"/>
    </row>
    <row r="119" spans="2:14" x14ac:dyDescent="0.25">
      <c r="B119" s="71"/>
      <c r="C119" s="71"/>
      <c r="E119" s="102"/>
      <c r="F119" s="101"/>
      <c r="G119" s="100"/>
      <c r="H119" s="101"/>
      <c r="I119" s="100"/>
      <c r="J119" s="99"/>
      <c r="K119" s="91"/>
    </row>
    <row r="120" spans="2:14" x14ac:dyDescent="0.25">
      <c r="B120" s="71"/>
      <c r="C120" s="71"/>
      <c r="E120" s="102"/>
      <c r="F120" s="101"/>
      <c r="G120" s="100"/>
      <c r="H120" s="101"/>
      <c r="I120" s="100"/>
      <c r="J120" s="99"/>
      <c r="K120" s="91"/>
    </row>
    <row r="121" spans="2:14" x14ac:dyDescent="0.25">
      <c r="B121" s="74"/>
      <c r="C121" s="71"/>
      <c r="E121" s="102"/>
      <c r="F121" s="101"/>
      <c r="G121" s="100"/>
      <c r="H121" s="101"/>
      <c r="I121" s="100"/>
      <c r="J121" s="99"/>
      <c r="K121" s="91"/>
    </row>
    <row r="122" spans="2:14" x14ac:dyDescent="0.25">
      <c r="B122" s="74"/>
      <c r="C122" s="71"/>
      <c r="E122" s="102"/>
      <c r="F122" s="101"/>
      <c r="G122" s="100"/>
      <c r="H122" s="101"/>
      <c r="I122" s="100"/>
      <c r="J122" s="99"/>
      <c r="K122" s="91"/>
    </row>
    <row r="123" spans="2:14" x14ac:dyDescent="0.25">
      <c r="B123" s="77"/>
      <c r="C123" s="71"/>
      <c r="E123" s="102"/>
      <c r="F123" s="101"/>
      <c r="G123" s="100"/>
      <c r="H123" s="101"/>
      <c r="I123" s="100"/>
      <c r="J123" s="99"/>
      <c r="K123" s="91"/>
    </row>
    <row r="124" spans="2:14" x14ac:dyDescent="0.25">
      <c r="B124" s="71"/>
      <c r="C124" s="71"/>
      <c r="E124" s="98"/>
      <c r="F124" s="96"/>
      <c r="G124" s="97"/>
      <c r="H124" s="96"/>
      <c r="I124" s="90"/>
      <c r="J124" s="90"/>
      <c r="K124" s="90"/>
    </row>
    <row r="125" spans="2:14" x14ac:dyDescent="0.25">
      <c r="B125" s="71"/>
      <c r="C125" s="71"/>
      <c r="E125" s="95"/>
      <c r="F125" s="94"/>
      <c r="G125" s="93"/>
      <c r="H125" s="94"/>
      <c r="I125" s="93"/>
      <c r="J125" s="92"/>
      <c r="K125" s="91"/>
    </row>
    <row r="126" spans="2:14" x14ac:dyDescent="0.25">
      <c r="B126" s="71"/>
      <c r="C126" s="71"/>
      <c r="E126" s="95"/>
      <c r="F126" s="94"/>
      <c r="G126" s="93"/>
      <c r="H126" s="94"/>
      <c r="I126" s="93"/>
      <c r="J126" s="92"/>
      <c r="K126" s="91"/>
    </row>
    <row r="127" spans="2:14" x14ac:dyDescent="0.25">
      <c r="B127" s="71"/>
      <c r="C127" s="71"/>
      <c r="E127" s="90"/>
      <c r="F127" s="90"/>
      <c r="G127" s="90"/>
      <c r="H127" s="90"/>
      <c r="I127" s="90"/>
      <c r="J127" s="90"/>
      <c r="K127" s="90"/>
    </row>
    <row r="128" spans="2:14" ht="18.75" x14ac:dyDescent="0.3">
      <c r="B128" s="71"/>
      <c r="C128" s="71"/>
      <c r="E128" s="69"/>
      <c r="F128" s="66"/>
      <c r="G128" s="66"/>
      <c r="H128" s="66"/>
      <c r="I128" s="66"/>
      <c r="J128" s="66"/>
      <c r="K128" s="66"/>
    </row>
    <row r="129" spans="2:11" x14ac:dyDescent="0.25">
      <c r="B129" s="71"/>
      <c r="C129" s="71"/>
      <c r="E129" s="89"/>
      <c r="F129" s="89"/>
      <c r="G129" s="89"/>
      <c r="H129" s="89"/>
      <c r="I129" s="89"/>
      <c r="J129" s="89"/>
      <c r="K129" s="88"/>
    </row>
    <row r="130" spans="2:11" x14ac:dyDescent="0.25">
      <c r="B130" s="71"/>
      <c r="C130" s="71"/>
      <c r="E130" s="65"/>
      <c r="F130" s="66"/>
      <c r="G130" s="66"/>
      <c r="H130" s="66"/>
      <c r="I130" s="66"/>
      <c r="J130" s="66"/>
      <c r="K130" s="66"/>
    </row>
    <row r="131" spans="2:11" x14ac:dyDescent="0.25">
      <c r="B131" s="71"/>
      <c r="C131" s="71"/>
      <c r="E131" s="65"/>
      <c r="F131" s="66"/>
      <c r="G131" s="66"/>
      <c r="H131" s="66"/>
      <c r="I131" s="66"/>
      <c r="J131" s="66"/>
      <c r="K131" s="66"/>
    </row>
    <row r="132" spans="2:11" ht="15.75" x14ac:dyDescent="0.25">
      <c r="B132" s="72"/>
      <c r="C132" s="71"/>
      <c r="E132" s="65"/>
      <c r="F132" s="65"/>
      <c r="G132" s="65"/>
      <c r="H132" s="65"/>
      <c r="I132" s="64"/>
      <c r="J132" s="64"/>
      <c r="K132" s="64"/>
    </row>
    <row r="133" spans="2:11" x14ac:dyDescent="0.25">
      <c r="B133" s="79"/>
      <c r="C133" s="71"/>
      <c r="E133" s="64"/>
      <c r="F133" s="64"/>
      <c r="G133" s="64"/>
      <c r="H133" s="64"/>
      <c r="I133" s="64"/>
      <c r="J133" s="64"/>
      <c r="K133" s="64"/>
    </row>
    <row r="134" spans="2:11" x14ac:dyDescent="0.25">
      <c r="B134" s="77"/>
      <c r="C134" s="78"/>
    </row>
    <row r="135" spans="2:11" x14ac:dyDescent="0.25">
      <c r="B135" s="77"/>
      <c r="C135" s="71"/>
    </row>
    <row r="136" spans="2:11" x14ac:dyDescent="0.25">
      <c r="B136" s="71"/>
      <c r="C136" s="71"/>
    </row>
    <row r="137" spans="2:11" x14ac:dyDescent="0.25">
      <c r="B137" s="71"/>
      <c r="C137" s="71"/>
    </row>
    <row r="138" spans="2:11" x14ac:dyDescent="0.25">
      <c r="B138" s="71"/>
      <c r="C138" s="71"/>
    </row>
    <row r="139" spans="2:11" x14ac:dyDescent="0.25">
      <c r="B139" s="71"/>
      <c r="C139" s="71"/>
    </row>
    <row r="140" spans="2:11" ht="15.75" x14ac:dyDescent="0.25">
      <c r="B140" s="72"/>
      <c r="C140" s="71"/>
    </row>
    <row r="141" spans="2:11" x14ac:dyDescent="0.25">
      <c r="B141" s="79"/>
      <c r="C141" s="71"/>
    </row>
    <row r="142" spans="2:11" x14ac:dyDescent="0.25">
      <c r="B142" s="77"/>
      <c r="C142" s="78"/>
    </row>
    <row r="143" spans="2:11" x14ac:dyDescent="0.25">
      <c r="B143" s="74"/>
      <c r="C143" s="71"/>
    </row>
    <row r="144" spans="2:11" x14ac:dyDescent="0.25">
      <c r="B144" s="74"/>
      <c r="C144" s="71"/>
    </row>
    <row r="145" spans="2:6" x14ac:dyDescent="0.25">
      <c r="B145" s="74"/>
      <c r="C145" s="71"/>
    </row>
    <row r="146" spans="2:6" x14ac:dyDescent="0.25">
      <c r="B146" s="71"/>
      <c r="C146" s="71"/>
    </row>
    <row r="147" spans="2:6" ht="15.75" x14ac:dyDescent="0.25">
      <c r="B147" s="72"/>
      <c r="C147" s="71"/>
    </row>
    <row r="148" spans="2:6" x14ac:dyDescent="0.25">
      <c r="B148" s="71"/>
      <c r="C148" s="71"/>
    </row>
    <row r="149" spans="2:6" x14ac:dyDescent="0.25">
      <c r="B149" s="71"/>
      <c r="C149" s="78"/>
    </row>
    <row r="150" spans="2:6" x14ac:dyDescent="0.25">
      <c r="B150" s="71"/>
      <c r="C150" s="71"/>
    </row>
    <row r="151" spans="2:6" x14ac:dyDescent="0.25">
      <c r="B151" s="71"/>
      <c r="C151" s="71"/>
    </row>
    <row r="152" spans="2:6" x14ac:dyDescent="0.25">
      <c r="B152" s="71"/>
      <c r="C152" s="71"/>
    </row>
    <row r="153" spans="2:6" ht="15.75" x14ac:dyDescent="0.25">
      <c r="B153" s="72"/>
      <c r="C153" s="71"/>
    </row>
    <row r="154" spans="2:6" x14ac:dyDescent="0.25">
      <c r="B154" s="66"/>
      <c r="C154" s="71"/>
    </row>
    <row r="155" spans="2:6" x14ac:dyDescent="0.25">
      <c r="B155" s="66"/>
      <c r="C155" s="78"/>
    </row>
    <row r="156" spans="2:6" x14ac:dyDescent="0.25">
      <c r="B156" s="66"/>
      <c r="C156" s="78"/>
    </row>
    <row r="157" spans="2:6" x14ac:dyDescent="0.25">
      <c r="B157" s="66"/>
      <c r="C157" s="78"/>
    </row>
    <row r="158" spans="2:6" x14ac:dyDescent="0.25">
      <c r="B158" s="68"/>
      <c r="C158" s="85"/>
      <c r="D158" s="85"/>
      <c r="E158" s="66"/>
      <c r="F158" s="78"/>
    </row>
    <row r="159" spans="2:6" x14ac:dyDescent="0.25">
      <c r="B159" s="68"/>
      <c r="C159" s="85"/>
      <c r="D159" s="85"/>
      <c r="E159" s="66"/>
      <c r="F159" s="78"/>
    </row>
    <row r="160" spans="2:6" x14ac:dyDescent="0.25">
      <c r="B160" s="68"/>
      <c r="C160" s="85"/>
      <c r="D160" s="85"/>
      <c r="E160" s="66"/>
      <c r="F160" s="78"/>
    </row>
    <row r="161" spans="2:11" x14ac:dyDescent="0.25">
      <c r="B161" s="68"/>
      <c r="C161" s="85"/>
      <c r="D161" s="85"/>
      <c r="E161" s="66"/>
      <c r="F161" s="78"/>
    </row>
    <row r="162" spans="2:11" x14ac:dyDescent="0.25">
      <c r="B162" s="68"/>
      <c r="C162" s="66"/>
      <c r="D162" s="66"/>
      <c r="E162" s="66"/>
      <c r="F162" s="78"/>
    </row>
    <row r="163" spans="2:11" ht="18.75" x14ac:dyDescent="0.3">
      <c r="B163" s="69"/>
      <c r="C163" s="66"/>
      <c r="D163" s="66"/>
      <c r="E163" s="66"/>
      <c r="F163" s="78"/>
    </row>
    <row r="164" spans="2:11" ht="15.75" x14ac:dyDescent="0.25">
      <c r="B164" s="73"/>
      <c r="C164" s="73"/>
      <c r="D164" s="73"/>
      <c r="E164" s="72"/>
      <c r="F164" s="66"/>
    </row>
    <row r="165" spans="2:11" x14ac:dyDescent="0.25">
      <c r="B165" s="83"/>
      <c r="C165" s="79"/>
      <c r="D165" s="79"/>
      <c r="E165" s="79"/>
      <c r="F165" s="83"/>
    </row>
    <row r="166" spans="2:11" x14ac:dyDescent="0.25">
      <c r="B166" s="71"/>
      <c r="C166" s="77"/>
      <c r="D166" s="77"/>
      <c r="E166" s="77"/>
      <c r="F166" s="76"/>
      <c r="K166" s="84"/>
    </row>
    <row r="167" spans="2:11" x14ac:dyDescent="0.25">
      <c r="B167" s="71"/>
      <c r="C167" s="77"/>
      <c r="D167" s="77"/>
      <c r="E167" s="77"/>
      <c r="F167" s="83"/>
    </row>
    <row r="168" spans="2:11" x14ac:dyDescent="0.25">
      <c r="B168" s="71"/>
      <c r="C168" s="74"/>
      <c r="D168" s="74"/>
      <c r="E168" s="74"/>
      <c r="F168" s="76"/>
      <c r="K168" s="60"/>
    </row>
    <row r="169" spans="2:11" x14ac:dyDescent="0.25">
      <c r="B169" s="71"/>
      <c r="C169" s="74"/>
      <c r="D169" s="74"/>
      <c r="E169" s="74"/>
      <c r="F169" s="76"/>
    </row>
    <row r="170" spans="2:11" x14ac:dyDescent="0.25">
      <c r="B170" s="71"/>
      <c r="C170" s="74"/>
      <c r="D170" s="74"/>
      <c r="E170" s="74"/>
      <c r="F170" s="76"/>
    </row>
    <row r="171" spans="2:11" x14ac:dyDescent="0.25">
      <c r="B171" s="71"/>
      <c r="C171" s="74"/>
      <c r="D171" s="74"/>
      <c r="E171" s="74"/>
      <c r="F171" s="76"/>
    </row>
    <row r="172" spans="2:11" x14ac:dyDescent="0.25">
      <c r="B172" s="82"/>
      <c r="C172" s="81"/>
      <c r="D172" s="81"/>
      <c r="E172" s="81"/>
      <c r="F172" s="76"/>
    </row>
    <row r="173" spans="2:11" x14ac:dyDescent="0.25">
      <c r="B173" s="75"/>
      <c r="C173" s="80"/>
      <c r="D173" s="74"/>
      <c r="E173" s="80"/>
      <c r="F173" s="76"/>
    </row>
    <row r="174" spans="2:11" x14ac:dyDescent="0.25">
      <c r="B174" s="75"/>
      <c r="C174" s="80"/>
      <c r="D174" s="74"/>
      <c r="E174" s="80"/>
      <c r="F174" s="76"/>
    </row>
    <row r="175" spans="2:11" ht="15.75" x14ac:dyDescent="0.25">
      <c r="B175" s="73"/>
      <c r="C175" s="73"/>
      <c r="D175" s="73"/>
      <c r="E175" s="72"/>
      <c r="F175" s="76"/>
    </row>
    <row r="176" spans="2:11" x14ac:dyDescent="0.25">
      <c r="B176" s="83"/>
      <c r="C176" s="79"/>
      <c r="D176" s="79"/>
      <c r="E176" s="79"/>
      <c r="F176" s="83"/>
    </row>
    <row r="177" spans="2:6" x14ac:dyDescent="0.25">
      <c r="B177" s="71"/>
      <c r="C177" s="77"/>
      <c r="D177" s="77"/>
      <c r="E177" s="77"/>
      <c r="F177" s="76"/>
    </row>
    <row r="178" spans="2:6" x14ac:dyDescent="0.25">
      <c r="B178" s="71"/>
      <c r="C178" s="77"/>
      <c r="D178" s="77"/>
      <c r="E178" s="77"/>
      <c r="F178" s="71"/>
    </row>
    <row r="179" spans="2:6" x14ac:dyDescent="0.25">
      <c r="B179" s="71"/>
      <c r="C179" s="74"/>
      <c r="D179" s="74"/>
      <c r="E179" s="74"/>
      <c r="F179" s="76"/>
    </row>
    <row r="180" spans="2:6" x14ac:dyDescent="0.25">
      <c r="B180" s="71"/>
      <c r="C180" s="74"/>
      <c r="D180" s="74"/>
      <c r="E180" s="74"/>
      <c r="F180" s="76"/>
    </row>
    <row r="181" spans="2:6" x14ac:dyDescent="0.25">
      <c r="B181" s="71"/>
      <c r="C181" s="74"/>
      <c r="D181" s="74"/>
      <c r="E181" s="74"/>
      <c r="F181" s="76"/>
    </row>
    <row r="182" spans="2:6" x14ac:dyDescent="0.25">
      <c r="B182" s="82"/>
      <c r="C182" s="81"/>
      <c r="D182" s="81"/>
      <c r="E182" s="81"/>
      <c r="F182" s="76"/>
    </row>
    <row r="183" spans="2:6" x14ac:dyDescent="0.25">
      <c r="B183" s="75"/>
      <c r="C183" s="80"/>
      <c r="D183" s="74"/>
      <c r="E183" s="80"/>
      <c r="F183" s="76"/>
    </row>
    <row r="184" spans="2:6" x14ac:dyDescent="0.25">
      <c r="B184" s="75"/>
      <c r="C184" s="80"/>
      <c r="D184" s="74"/>
      <c r="E184" s="80"/>
      <c r="F184" s="76"/>
    </row>
    <row r="185" spans="2:6" ht="15.75" x14ac:dyDescent="0.25">
      <c r="B185" s="73"/>
      <c r="C185" s="73"/>
      <c r="D185" s="73"/>
      <c r="E185" s="72"/>
      <c r="F185" s="76"/>
    </row>
    <row r="186" spans="2:6" x14ac:dyDescent="0.25">
      <c r="B186" s="71"/>
      <c r="C186" s="79"/>
      <c r="D186" s="71"/>
      <c r="E186" s="71"/>
      <c r="F186" s="76"/>
    </row>
    <row r="187" spans="2:6" x14ac:dyDescent="0.25">
      <c r="B187" s="71"/>
      <c r="C187" s="77"/>
      <c r="D187" s="71"/>
      <c r="E187" s="71"/>
      <c r="F187" s="78"/>
    </row>
    <row r="188" spans="2:6" x14ac:dyDescent="0.25">
      <c r="B188" s="71"/>
      <c r="C188" s="77"/>
      <c r="D188" s="71"/>
      <c r="E188" s="71"/>
      <c r="F188" s="71"/>
    </row>
    <row r="189" spans="2:6" x14ac:dyDescent="0.25">
      <c r="B189" s="75"/>
      <c r="C189" s="74"/>
      <c r="D189" s="76"/>
      <c r="E189" s="71"/>
      <c r="F189" s="71"/>
    </row>
    <row r="190" spans="2:6" x14ac:dyDescent="0.25">
      <c r="B190" s="75"/>
      <c r="C190" s="74"/>
      <c r="D190" s="76"/>
      <c r="E190" s="71"/>
      <c r="F190" s="71"/>
    </row>
    <row r="191" spans="2:6" x14ac:dyDescent="0.25">
      <c r="B191" s="75"/>
      <c r="C191" s="74"/>
      <c r="D191" s="76"/>
      <c r="E191" s="71"/>
      <c r="F191" s="71"/>
    </row>
    <row r="192" spans="2:6" x14ac:dyDescent="0.25">
      <c r="B192" s="75"/>
      <c r="C192" s="74"/>
      <c r="D192" s="76"/>
      <c r="E192" s="71"/>
      <c r="F192" s="71"/>
    </row>
    <row r="193" spans="2:6" x14ac:dyDescent="0.25">
      <c r="B193" s="75"/>
      <c r="C193" s="74"/>
      <c r="D193" s="76"/>
      <c r="E193" s="71"/>
      <c r="F193" s="71"/>
    </row>
    <row r="194" spans="2:6" x14ac:dyDescent="0.25">
      <c r="B194" s="75"/>
      <c r="C194" s="74"/>
      <c r="D194" s="76"/>
      <c r="E194" s="71"/>
      <c r="F194" s="71"/>
    </row>
    <row r="195" spans="2:6" x14ac:dyDescent="0.25">
      <c r="B195" s="75"/>
      <c r="C195" s="74"/>
      <c r="D195" s="76"/>
      <c r="E195" s="71"/>
      <c r="F195" s="71"/>
    </row>
    <row r="196" spans="2:6" x14ac:dyDescent="0.25">
      <c r="B196" s="75"/>
      <c r="C196" s="74"/>
      <c r="D196" s="76"/>
      <c r="E196" s="71"/>
      <c r="F196" s="71"/>
    </row>
    <row r="197" spans="2:6" x14ac:dyDescent="0.25">
      <c r="B197" s="75"/>
      <c r="C197" s="74"/>
      <c r="D197" s="71"/>
      <c r="E197" s="71"/>
      <c r="F197" s="71"/>
    </row>
    <row r="198" spans="2:6" ht="15.75" x14ac:dyDescent="0.25">
      <c r="B198" s="73"/>
      <c r="C198" s="73"/>
      <c r="D198" s="73"/>
      <c r="E198" s="72"/>
      <c r="F198" s="71"/>
    </row>
    <row r="199" spans="2:6" x14ac:dyDescent="0.25">
      <c r="B199" s="68"/>
      <c r="C199" s="66"/>
      <c r="D199" s="66"/>
      <c r="E199" s="66"/>
      <c r="F199" s="71"/>
    </row>
    <row r="200" spans="2:6" x14ac:dyDescent="0.25">
      <c r="B200" s="70"/>
      <c r="C200" s="66"/>
      <c r="D200" s="66"/>
      <c r="E200" s="66"/>
      <c r="F200" s="66"/>
    </row>
    <row r="201" spans="2:6" ht="18.75" x14ac:dyDescent="0.3">
      <c r="B201" s="69"/>
      <c r="C201" s="66"/>
      <c r="D201" s="66"/>
      <c r="E201" s="66"/>
      <c r="F201" s="66"/>
    </row>
    <row r="202" spans="2:6" x14ac:dyDescent="0.25">
      <c r="B202" s="68"/>
      <c r="C202" s="66"/>
      <c r="D202" s="66"/>
      <c r="E202" s="66"/>
      <c r="F202" s="66"/>
    </row>
    <row r="203" spans="2:6" x14ac:dyDescent="0.25">
      <c r="B203" s="67"/>
      <c r="C203" s="66"/>
      <c r="D203" s="66"/>
      <c r="E203" s="66"/>
      <c r="F203" s="66"/>
    </row>
    <row r="204" spans="2:6" x14ac:dyDescent="0.25">
      <c r="B204" s="65"/>
      <c r="C204" s="65"/>
      <c r="D204" s="65"/>
      <c r="E204" s="65"/>
      <c r="F204" s="65"/>
    </row>
    <row r="205" spans="2:6" x14ac:dyDescent="0.25">
      <c r="F205" s="64"/>
    </row>
    <row r="206" spans="2:6" x14ac:dyDescent="0.25">
      <c r="C206" s="63"/>
      <c r="D206" s="62"/>
    </row>
    <row r="207" spans="2:6" x14ac:dyDescent="0.25">
      <c r="C207" s="61"/>
    </row>
    <row r="208" spans="2:6" x14ac:dyDescent="0.25">
      <c r="D208" s="60"/>
    </row>
    <row r="209" spans="3:3" x14ac:dyDescent="0.25">
      <c r="C209" s="59"/>
    </row>
  </sheetData>
  <mergeCells count="13">
    <mergeCell ref="B164:D164"/>
    <mergeCell ref="B116:D116"/>
    <mergeCell ref="B109:D109"/>
    <mergeCell ref="E129:J129"/>
    <mergeCell ref="H86:M86"/>
    <mergeCell ref="H87:M87"/>
    <mergeCell ref="H112:M112"/>
    <mergeCell ref="H113:M113"/>
    <mergeCell ref="B198:D198"/>
    <mergeCell ref="B175:D175"/>
    <mergeCell ref="B185:D185"/>
    <mergeCell ref="B92:D92"/>
    <mergeCell ref="B94:D9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6022D-57C6-4A56-9A47-9C050A556E43}">
  <sheetPr>
    <pageSetUpPr fitToPage="1"/>
  </sheetPr>
  <dimension ref="A1:AE101"/>
  <sheetViews>
    <sheetView showGridLines="0" tabSelected="1" topLeftCell="A7" zoomScale="110" zoomScaleNormal="110" workbookViewId="0">
      <selection activeCell="N32" sqref="N32"/>
    </sheetView>
  </sheetViews>
  <sheetFormatPr baseColWidth="10" defaultColWidth="12.5703125" defaultRowHeight="15" customHeight="1" outlineLevelRow="1" x14ac:dyDescent="0.2"/>
  <cols>
    <col min="1" max="1" width="2.5703125" customWidth="1"/>
    <col min="2" max="3" width="2.7109375" customWidth="1"/>
    <col min="4" max="4" width="33" customWidth="1"/>
    <col min="5" max="7" width="9" bestFit="1" customWidth="1"/>
    <col min="8" max="8" width="9.85546875" bestFit="1" customWidth="1"/>
    <col min="9" max="9" width="9.5703125" bestFit="1" customWidth="1"/>
    <col min="10" max="16" width="9.85546875" bestFit="1" customWidth="1"/>
    <col min="17" max="17" width="4" customWidth="1"/>
    <col min="18" max="18" width="21.140625" customWidth="1"/>
    <col min="19" max="19" width="29.7109375" customWidth="1"/>
    <col min="20" max="20" width="9.7109375" customWidth="1"/>
  </cols>
  <sheetData>
    <row r="1" spans="1:31" ht="12.75" customHeight="1" x14ac:dyDescent="0.2">
      <c r="A1" s="1"/>
      <c r="B1" s="2" t="s">
        <v>38</v>
      </c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</row>
    <row r="2" spans="1:31" ht="12.75" customHeight="1" x14ac:dyDescent="0.2">
      <c r="A2" s="1"/>
      <c r="B2" s="34" t="s">
        <v>299</v>
      </c>
      <c r="C2" s="3"/>
      <c r="D2" s="3"/>
      <c r="E2" s="3"/>
      <c r="F2" s="3"/>
      <c r="G2" s="3"/>
      <c r="H2" s="3"/>
      <c r="I2" s="6"/>
      <c r="J2" s="6"/>
      <c r="K2" s="6"/>
      <c r="L2" s="6"/>
      <c r="M2" s="6"/>
      <c r="N2" s="6"/>
      <c r="O2" s="6"/>
      <c r="P2" s="6"/>
    </row>
    <row r="3" spans="1:31" ht="12.75" customHeight="1" x14ac:dyDescent="0.2">
      <c r="A3" s="1"/>
      <c r="B3" s="34" t="s">
        <v>300</v>
      </c>
      <c r="C3" s="3"/>
      <c r="D3" s="3"/>
      <c r="E3" s="3"/>
      <c r="F3" s="3"/>
      <c r="G3" s="3"/>
      <c r="H3" s="3"/>
      <c r="I3" s="6"/>
      <c r="J3" s="6"/>
      <c r="K3" s="6"/>
      <c r="L3" s="6"/>
      <c r="M3" s="6"/>
      <c r="N3" s="6"/>
      <c r="O3" s="6"/>
      <c r="P3" s="6"/>
    </row>
    <row r="4" spans="1:31" ht="12.75" customHeight="1" x14ac:dyDescent="0.2">
      <c r="A4" s="1"/>
      <c r="B4" s="5" t="s">
        <v>0</v>
      </c>
      <c r="C4" s="3"/>
      <c r="D4" s="3"/>
      <c r="E4" s="3"/>
      <c r="F4" s="3"/>
      <c r="G4" s="3"/>
      <c r="H4" s="3"/>
      <c r="I4" s="6"/>
      <c r="J4" s="6"/>
      <c r="K4" s="6"/>
      <c r="L4" s="6"/>
      <c r="M4" s="6"/>
      <c r="N4" s="6"/>
      <c r="O4" s="6"/>
      <c r="P4" s="6"/>
    </row>
    <row r="5" spans="1:31" ht="12.75" customHeight="1" x14ac:dyDescent="0.2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31" ht="12.75" customHeight="1" x14ac:dyDescent="0.2">
      <c r="A6" s="1"/>
      <c r="B6" s="6"/>
      <c r="C6" s="6"/>
      <c r="D6" s="6"/>
      <c r="E6" s="7" t="s">
        <v>42</v>
      </c>
      <c r="F6" s="7" t="s">
        <v>43</v>
      </c>
      <c r="G6" s="7" t="s">
        <v>44</v>
      </c>
      <c r="H6" s="7" t="s">
        <v>45</v>
      </c>
      <c r="I6" s="7" t="s">
        <v>46</v>
      </c>
      <c r="J6" s="7" t="s">
        <v>47</v>
      </c>
      <c r="K6" s="7" t="s">
        <v>48</v>
      </c>
      <c r="L6" s="7" t="s">
        <v>49</v>
      </c>
      <c r="M6" s="7" t="s">
        <v>50</v>
      </c>
      <c r="N6" s="7" t="s">
        <v>51</v>
      </c>
      <c r="O6" s="7" t="s">
        <v>52</v>
      </c>
      <c r="P6" s="7" t="s">
        <v>53</v>
      </c>
      <c r="T6" s="7" t="s">
        <v>42</v>
      </c>
      <c r="U6" s="7" t="s">
        <v>43</v>
      </c>
      <c r="V6" s="7" t="s">
        <v>44</v>
      </c>
      <c r="W6" s="7" t="s">
        <v>45</v>
      </c>
      <c r="X6" s="7" t="s">
        <v>46</v>
      </c>
      <c r="Y6" s="7" t="s">
        <v>47</v>
      </c>
      <c r="Z6" s="7" t="s">
        <v>48</v>
      </c>
      <c r="AA6" s="7" t="s">
        <v>49</v>
      </c>
      <c r="AB6" s="7" t="s">
        <v>50</v>
      </c>
      <c r="AC6" s="7" t="s">
        <v>51</v>
      </c>
      <c r="AD6" s="7" t="s">
        <v>52</v>
      </c>
      <c r="AE6" s="7" t="s">
        <v>53</v>
      </c>
    </row>
    <row r="7" spans="1:31" ht="12.75" customHeight="1" x14ac:dyDescent="0.2">
      <c r="A7" s="8"/>
      <c r="B7" s="9"/>
      <c r="C7" s="9"/>
      <c r="D7" s="4" t="s">
        <v>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31" ht="12.75" customHeight="1" x14ac:dyDescent="0.2">
      <c r="A8" s="1"/>
      <c r="B8" s="32" t="s">
        <v>82</v>
      </c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31" ht="12.75" customHeight="1" x14ac:dyDescent="0.2">
      <c r="A9" s="1"/>
      <c r="B9" s="12"/>
      <c r="C9" s="293" t="s">
        <v>2</v>
      </c>
      <c r="D9" s="293"/>
      <c r="E9" s="327">
        <v>231530.35500000001</v>
      </c>
      <c r="F9" s="327">
        <v>51007.75</v>
      </c>
      <c r="G9" s="327">
        <v>228301.98500000002</v>
      </c>
      <c r="H9" s="327">
        <v>352556.375</v>
      </c>
      <c r="I9" s="327">
        <v>143903.435</v>
      </c>
      <c r="J9" s="327">
        <v>1278021.8474999999</v>
      </c>
      <c r="K9" s="327">
        <v>284025.94500000001</v>
      </c>
      <c r="L9" s="327">
        <v>330013.29499999998</v>
      </c>
      <c r="M9" s="327">
        <f>174162.5175-M64</f>
        <v>174162.51749999999</v>
      </c>
      <c r="N9" s="327">
        <v>562970.74249999993</v>
      </c>
      <c r="O9" s="327">
        <v>3595123.2650000001</v>
      </c>
      <c r="P9" s="327">
        <v>9453854.7899999991</v>
      </c>
      <c r="R9" s="35" t="s">
        <v>54</v>
      </c>
      <c r="S9" s="33" t="s">
        <v>302</v>
      </c>
      <c r="T9" s="323">
        <f>+E16/E38</f>
        <v>2.8998594188482696</v>
      </c>
      <c r="U9" s="323">
        <f t="shared" ref="U9:AB9" si="0">+F16/F38</f>
        <v>3.4117198434293803</v>
      </c>
      <c r="V9" s="323">
        <f t="shared" si="0"/>
        <v>2.2877237572419906</v>
      </c>
      <c r="W9" s="323">
        <f t="shared" si="0"/>
        <v>1.5159356120419447</v>
      </c>
      <c r="X9" s="323">
        <f t="shared" si="0"/>
        <v>1.9367381234699377</v>
      </c>
      <c r="Y9" s="323">
        <f t="shared" si="0"/>
        <v>1.4622273086302726</v>
      </c>
      <c r="Z9" s="323">
        <f t="shared" si="0"/>
        <v>1.3441352603832999</v>
      </c>
      <c r="AA9" s="323">
        <f t="shared" si="0"/>
        <v>1.3344784443474902</v>
      </c>
      <c r="AB9" s="323">
        <f t="shared" si="0"/>
        <v>1.2144227072366676</v>
      </c>
      <c r="AC9" s="323">
        <f t="shared" ref="AC9" si="1">+N16/N38</f>
        <v>1.3440632148893963</v>
      </c>
      <c r="AD9" s="323">
        <f t="shared" ref="AD9" si="2">+O16/O38</f>
        <v>1.1930156257285711</v>
      </c>
      <c r="AE9" s="323">
        <f t="shared" ref="AE9" si="3">+P16/P38</f>
        <v>1.4307420601678278</v>
      </c>
    </row>
    <row r="10" spans="1:31" ht="12.75" customHeight="1" x14ac:dyDescent="0.2">
      <c r="A10" s="14"/>
      <c r="B10" s="12"/>
      <c r="C10" s="290" t="s">
        <v>3</v>
      </c>
      <c r="D10" s="291"/>
      <c r="E10" s="29">
        <v>21523.3475</v>
      </c>
      <c r="F10" s="29">
        <v>654214.26750000007</v>
      </c>
      <c r="G10" s="29">
        <v>657146.03500000003</v>
      </c>
      <c r="H10" s="29">
        <v>800956.30500000005</v>
      </c>
      <c r="I10" s="29">
        <v>679823.31</v>
      </c>
      <c r="J10" s="29">
        <v>711649.95500000007</v>
      </c>
      <c r="K10" s="29">
        <v>729907.57</v>
      </c>
      <c r="L10" s="29">
        <v>748612.60250000004</v>
      </c>
      <c r="M10" s="29">
        <v>735059.0625</v>
      </c>
      <c r="N10" s="29">
        <v>206453.99</v>
      </c>
      <c r="O10" s="29">
        <v>491797.50750000001</v>
      </c>
      <c r="P10" s="29">
        <v>23559.922499999997</v>
      </c>
      <c r="R10" s="35" t="s">
        <v>301</v>
      </c>
      <c r="S10" s="33" t="s">
        <v>303</v>
      </c>
      <c r="T10" s="246">
        <f>(E16-E13)/E38</f>
        <v>2.5806156060658885</v>
      </c>
      <c r="U10" s="246">
        <f t="shared" ref="U10:AE10" si="4">(F16-F13)/F38</f>
        <v>3.1024427815310163</v>
      </c>
      <c r="V10" s="246">
        <f t="shared" si="4"/>
        <v>2.1162768693842446</v>
      </c>
      <c r="W10" s="246">
        <f t="shared" si="4"/>
        <v>1.1433576275315176</v>
      </c>
      <c r="X10" s="246">
        <f t="shared" si="4"/>
        <v>1.5986316169896522</v>
      </c>
      <c r="Y10" s="246">
        <f t="shared" si="4"/>
        <v>1.2154382198508129</v>
      </c>
      <c r="Z10" s="246">
        <f t="shared" si="4"/>
        <v>0.85116846530262102</v>
      </c>
      <c r="AA10" s="246">
        <f t="shared" si="4"/>
        <v>0.57019338811084597</v>
      </c>
      <c r="AB10" s="246">
        <f t="shared" si="4"/>
        <v>0.46117642978333651</v>
      </c>
      <c r="AC10" s="246">
        <f t="shared" si="4"/>
        <v>0.49963142405465594</v>
      </c>
      <c r="AD10" s="246">
        <f t="shared" si="4"/>
        <v>0.47178879530767137</v>
      </c>
      <c r="AE10" s="246">
        <f t="shared" si="4"/>
        <v>0.79596525141995622</v>
      </c>
    </row>
    <row r="11" spans="1:31" ht="12.75" customHeight="1" x14ac:dyDescent="0.2">
      <c r="A11" s="1"/>
      <c r="B11" s="12"/>
      <c r="C11" s="292" t="s">
        <v>4</v>
      </c>
      <c r="D11" s="292"/>
      <c r="E11" s="29">
        <v>2047179.8474999999</v>
      </c>
      <c r="F11" s="29">
        <v>2047142.395</v>
      </c>
      <c r="G11" s="29">
        <v>2048072.5774999999</v>
      </c>
      <c r="H11" s="29">
        <v>2048042.415</v>
      </c>
      <c r="I11" s="29">
        <v>2048481.5</v>
      </c>
      <c r="J11" s="29">
        <v>2047647.655</v>
      </c>
      <c r="K11" s="29">
        <v>3914140.2324999999</v>
      </c>
      <c r="L11" s="29">
        <v>2048040.7350000001</v>
      </c>
      <c r="M11" s="29">
        <v>2041224.0449999999</v>
      </c>
      <c r="N11" s="29">
        <v>2047159.0525</v>
      </c>
      <c r="O11" s="29">
        <v>2047159.0525</v>
      </c>
      <c r="P11" s="29">
        <v>7497604.8700000001</v>
      </c>
      <c r="R11" s="322" t="s">
        <v>309</v>
      </c>
      <c r="S11" s="33" t="s">
        <v>304</v>
      </c>
      <c r="T11" s="247">
        <f>E34/E28</f>
        <v>0.28588279805937</v>
      </c>
      <c r="U11" s="247">
        <f>F34/F28</f>
        <v>0.2403168914240297</v>
      </c>
      <c r="V11" s="247">
        <f>G34/G28</f>
        <v>0.29763454530185074</v>
      </c>
      <c r="W11" s="247">
        <f>H34/H28</f>
        <v>0.50840193982816462</v>
      </c>
      <c r="X11" s="247">
        <f>I34/I28</f>
        <v>0.3827894253549104</v>
      </c>
      <c r="Y11" s="247">
        <f>J34/J28</f>
        <v>0.52836884693259667</v>
      </c>
      <c r="Z11" s="247">
        <f>K34/K28</f>
        <v>0.59362501201824625</v>
      </c>
      <c r="AA11" s="247">
        <f>L34/L28</f>
        <v>0.64737034808969263</v>
      </c>
      <c r="AB11" s="247">
        <f>M34/M28</f>
        <v>0.7342932014073511</v>
      </c>
      <c r="AC11" s="247">
        <f>N34/N28</f>
        <v>0.64710661968036698</v>
      </c>
      <c r="AD11" s="247">
        <f>O34/O28</f>
        <v>0.73904054582021605</v>
      </c>
      <c r="AE11" s="247">
        <f>P34/P28</f>
        <v>0.4179065041178785</v>
      </c>
    </row>
    <row r="12" spans="1:31" ht="12.75" customHeight="1" x14ac:dyDescent="0.2">
      <c r="A12" s="14"/>
      <c r="B12" s="12"/>
      <c r="C12" s="12" t="s">
        <v>5</v>
      </c>
      <c r="D12" s="12"/>
      <c r="E12" s="29">
        <v>696776.97</v>
      </c>
      <c r="F12" s="29">
        <v>600555.505</v>
      </c>
      <c r="G12" s="29">
        <v>700309.8</v>
      </c>
      <c r="H12" s="29">
        <v>1028508.175</v>
      </c>
      <c r="I12" s="29">
        <v>795750.14249999984</v>
      </c>
      <c r="J12" s="29">
        <v>912985.26</v>
      </c>
      <c r="K12" s="29">
        <v>1284441.5925</v>
      </c>
      <c r="L12" s="29">
        <v>2237678.94</v>
      </c>
      <c r="M12" s="29">
        <v>3702462.9849999999</v>
      </c>
      <c r="N12" s="29">
        <v>5197505.0750000002</v>
      </c>
      <c r="O12" s="29">
        <v>5830633.9175000004</v>
      </c>
      <c r="P12" s="29">
        <v>1617052.925</v>
      </c>
      <c r="R12" s="35" t="s">
        <v>310</v>
      </c>
      <c r="S12" s="33" t="s">
        <v>311</v>
      </c>
      <c r="T12" s="247">
        <f>+E48/E28</f>
        <v>0.28588278797305977</v>
      </c>
      <c r="U12" s="247">
        <f t="shared" ref="U12:AE12" si="5">+F48/F28</f>
        <v>0.24272340809481843</v>
      </c>
      <c r="V12" s="247">
        <f t="shared" si="5"/>
        <v>0.34412416251480543</v>
      </c>
      <c r="W12" s="247">
        <f t="shared" si="5"/>
        <v>0.54442414796996152</v>
      </c>
      <c r="X12" s="247">
        <f t="shared" si="5"/>
        <v>0.42633658460384138</v>
      </c>
      <c r="Y12" s="247">
        <f t="shared" si="5"/>
        <v>0.56385404692013485</v>
      </c>
      <c r="Z12" s="247">
        <f t="shared" si="5"/>
        <v>0.62366735804481488</v>
      </c>
      <c r="AA12" s="247">
        <f t="shared" si="5"/>
        <v>0.74112940792867876</v>
      </c>
      <c r="AB12" s="247">
        <f t="shared" si="5"/>
        <v>0.80720290966341379</v>
      </c>
      <c r="AC12" s="247">
        <f t="shared" si="5"/>
        <v>0.75814192141746761</v>
      </c>
      <c r="AD12" s="247">
        <f t="shared" si="5"/>
        <v>0.82663530056015422</v>
      </c>
      <c r="AE12" s="247">
        <f t="shared" si="5"/>
        <v>0.78257218612384882</v>
      </c>
    </row>
    <row r="13" spans="1:31" ht="12.75" customHeight="1" x14ac:dyDescent="0.2">
      <c r="A13" s="1"/>
      <c r="B13" s="12"/>
      <c r="C13" s="12" t="s">
        <v>6</v>
      </c>
      <c r="D13" s="12"/>
      <c r="E13" s="29">
        <v>633397.3125</v>
      </c>
      <c r="F13" s="29">
        <v>545892.1</v>
      </c>
      <c r="G13" s="29">
        <v>466386.60000000009</v>
      </c>
      <c r="H13" s="29">
        <v>2070252.26</v>
      </c>
      <c r="I13" s="29">
        <v>1224788.3599999999</v>
      </c>
      <c r="J13" s="29">
        <v>1441128.0200000003</v>
      </c>
      <c r="K13" s="29">
        <v>3760919.18</v>
      </c>
      <c r="L13" s="29">
        <v>10138901.404999997</v>
      </c>
      <c r="M13" s="29">
        <f>14500030.9375+M64</f>
        <v>14500030.9375</v>
      </c>
      <c r="N13" s="29">
        <v>17304778.944999997</v>
      </c>
      <c r="O13" s="29">
        <v>22049750.474999998</v>
      </c>
      <c r="P13" s="29">
        <v>16880587.2082812</v>
      </c>
      <c r="R13" s="35" t="s">
        <v>306</v>
      </c>
      <c r="S13" s="33" t="s">
        <v>305</v>
      </c>
      <c r="T13" s="244">
        <f>+E16-E38</f>
        <v>3769425.7549999999</v>
      </c>
      <c r="U13" s="244">
        <f t="shared" ref="U13:AE13" si="6">+F16-F38</f>
        <v>4256826.5550000006</v>
      </c>
      <c r="V13" s="244">
        <f t="shared" si="6"/>
        <v>3502992.165</v>
      </c>
      <c r="W13" s="244">
        <f t="shared" si="6"/>
        <v>2866827.6475</v>
      </c>
      <c r="X13" s="244">
        <f t="shared" si="6"/>
        <v>3393327.037500001</v>
      </c>
      <c r="Y13" s="244">
        <f t="shared" si="6"/>
        <v>2699182.2425000016</v>
      </c>
      <c r="Z13" s="244">
        <f t="shared" si="6"/>
        <v>2625460.607499999</v>
      </c>
      <c r="AA13" s="244">
        <f t="shared" si="6"/>
        <v>4437145.4624999985</v>
      </c>
      <c r="AB13" s="244">
        <f t="shared" si="6"/>
        <v>4127648.528374996</v>
      </c>
      <c r="AC13" s="244">
        <f t="shared" si="6"/>
        <v>7050821.5600000434</v>
      </c>
      <c r="AD13" s="244">
        <f t="shared" si="6"/>
        <v>5900981.7793484777</v>
      </c>
      <c r="AE13" s="244">
        <f t="shared" si="6"/>
        <v>11454701.57500001</v>
      </c>
    </row>
    <row r="14" spans="1:31" ht="12.75" customHeight="1" x14ac:dyDescent="0.2">
      <c r="A14" s="14"/>
      <c r="B14" s="12"/>
      <c r="C14" s="12" t="s">
        <v>7</v>
      </c>
      <c r="D14" s="12"/>
      <c r="E14" s="29">
        <v>2123073.0150000001</v>
      </c>
      <c r="F14" s="29">
        <v>2123073.0150000001</v>
      </c>
      <c r="G14" s="29">
        <v>2123073.0150000001</v>
      </c>
      <c r="H14" s="29">
        <v>2123073.0150000001</v>
      </c>
      <c r="I14" s="29">
        <v>2123073.0150000001</v>
      </c>
      <c r="J14" s="29">
        <v>2147262.2124999999</v>
      </c>
      <c r="K14" s="29">
        <v>281179.24250000017</v>
      </c>
      <c r="L14" s="29">
        <v>2199762.2124999999</v>
      </c>
      <c r="M14" s="29">
        <v>2224762.2124999999</v>
      </c>
      <c r="N14" s="29">
        <v>2224762.2124999999</v>
      </c>
      <c r="O14" s="29">
        <v>2459077.4625000004</v>
      </c>
      <c r="P14" s="29">
        <v>2574990.7125000004</v>
      </c>
      <c r="R14" s="35" t="s">
        <v>307</v>
      </c>
      <c r="S14" t="s">
        <v>308</v>
      </c>
      <c r="T14" s="245">
        <f>+E34/E57</f>
        <v>0.40033037667421556</v>
      </c>
      <c r="U14" s="245">
        <f t="shared" ref="U14:AE14" si="7">+F34/F57</f>
        <v>0.31734361525612792</v>
      </c>
      <c r="V14" s="245">
        <f t="shared" si="7"/>
        <v>0.45379708890269582</v>
      </c>
      <c r="W14" s="245">
        <f t="shared" si="7"/>
        <v>1.115954538772707</v>
      </c>
      <c r="X14" s="245">
        <f t="shared" si="7"/>
        <v>0.66727180970842448</v>
      </c>
      <c r="Y14" s="245">
        <f t="shared" si="7"/>
        <v>1.2114496149774985</v>
      </c>
      <c r="Z14" s="245">
        <f t="shared" si="7"/>
        <v>1.5773944267341478</v>
      </c>
      <c r="AA14" s="245">
        <f t="shared" si="7"/>
        <v>2.5007490201543812</v>
      </c>
      <c r="AB14" s="245">
        <f t="shared" si="7"/>
        <v>3.8086321745074958</v>
      </c>
      <c r="AC14" s="245">
        <f t="shared" si="7"/>
        <v>2.6755632438104517</v>
      </c>
      <c r="AD14" s="245">
        <f t="shared" si="7"/>
        <v>4.2629240785404683</v>
      </c>
      <c r="AE14" s="245">
        <f t="shared" si="7"/>
        <v>1.9220471229863976</v>
      </c>
    </row>
    <row r="15" spans="1:31" ht="12.75" customHeight="1" x14ac:dyDescent="0.2">
      <c r="A15" s="14"/>
      <c r="B15" s="12"/>
      <c r="C15" s="12" t="s">
        <v>8</v>
      </c>
      <c r="D15" s="12"/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</row>
    <row r="16" spans="1:31" ht="12.75" customHeight="1" x14ac:dyDescent="0.2">
      <c r="A16" s="16"/>
      <c r="B16" s="17"/>
      <c r="C16" s="17"/>
      <c r="D16" s="36" t="s">
        <v>84</v>
      </c>
      <c r="E16" s="300">
        <f t="shared" ref="E16:L16" si="8">SUM(E9:E15)</f>
        <v>5753480.8475000001</v>
      </c>
      <c r="F16" s="18">
        <f t="shared" si="8"/>
        <v>6021885.0325000007</v>
      </c>
      <c r="G16" s="18">
        <f t="shared" si="8"/>
        <v>6223290.0125000002</v>
      </c>
      <c r="H16" s="18">
        <f t="shared" si="8"/>
        <v>8423388.5449999999</v>
      </c>
      <c r="I16" s="18">
        <f t="shared" si="8"/>
        <v>7015819.7625000011</v>
      </c>
      <c r="J16" s="18">
        <f t="shared" si="8"/>
        <v>8538694.9500000011</v>
      </c>
      <c r="K16" s="18">
        <f t="shared" si="8"/>
        <v>10254613.762499999</v>
      </c>
      <c r="L16" s="18">
        <f t="shared" si="8"/>
        <v>17703009.189999998</v>
      </c>
      <c r="M16" s="18">
        <f>SUM(M9:M15)</f>
        <v>23377701.759999998</v>
      </c>
      <c r="N16" s="18">
        <f t="shared" ref="N16:P16" si="9">SUM(N9:N15)</f>
        <v>27543630.017499994</v>
      </c>
      <c r="O16" s="18">
        <f t="shared" si="9"/>
        <v>36473541.68</v>
      </c>
      <c r="P16" s="18">
        <f t="shared" si="9"/>
        <v>38047650.428281195</v>
      </c>
    </row>
    <row r="17" spans="1:16" ht="12.75" customHeight="1" x14ac:dyDescent="0.2">
      <c r="A17" s="1"/>
      <c r="B17" s="12"/>
      <c r="C17" s="12"/>
      <c r="D17" s="12"/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</row>
    <row r="18" spans="1:16" ht="12.75" customHeight="1" x14ac:dyDescent="0.2">
      <c r="A18" s="1"/>
      <c r="B18" s="11" t="s">
        <v>9</v>
      </c>
      <c r="C18" s="12"/>
      <c r="D18" s="12"/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</row>
    <row r="19" spans="1:16" ht="24" customHeight="1" x14ac:dyDescent="0.2">
      <c r="A19" s="1"/>
      <c r="B19" s="12"/>
      <c r="C19" s="15" t="s">
        <v>10</v>
      </c>
      <c r="D19" s="3"/>
      <c r="E19" s="13">
        <v>1035151.0025000001</v>
      </c>
      <c r="F19" s="13">
        <v>1034348.2375</v>
      </c>
      <c r="G19" s="13">
        <v>1405991.8325</v>
      </c>
      <c r="H19" s="13">
        <v>1421268.38</v>
      </c>
      <c r="I19" s="13">
        <v>1119319.1949999998</v>
      </c>
      <c r="J19" s="13">
        <v>1281276.5549999999</v>
      </c>
      <c r="K19" s="13">
        <v>1441659.7524999999</v>
      </c>
      <c r="L19" s="13">
        <v>1537120.5000000002</v>
      </c>
      <c r="M19" s="13">
        <v>1594480.2350000001</v>
      </c>
      <c r="N19" s="13">
        <v>1905948.1875</v>
      </c>
      <c r="O19" s="13">
        <v>2104727.0375000001</v>
      </c>
      <c r="P19" s="13">
        <v>2170460.0375000001</v>
      </c>
    </row>
    <row r="20" spans="1:16" ht="12.75" customHeight="1" x14ac:dyDescent="0.2">
      <c r="A20" s="1"/>
      <c r="B20" s="12"/>
      <c r="C20" s="12" t="s">
        <v>11</v>
      </c>
      <c r="D20" s="12"/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</row>
    <row r="21" spans="1:16" ht="12.75" customHeight="1" x14ac:dyDescent="0.2">
      <c r="A21" s="1"/>
      <c r="B21" s="12"/>
      <c r="C21" s="12" t="s">
        <v>12</v>
      </c>
      <c r="D21" s="12"/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</row>
    <row r="22" spans="1:16" ht="12.75" customHeight="1" x14ac:dyDescent="0.2">
      <c r="A22" s="1"/>
      <c r="B22" s="12"/>
      <c r="C22" s="12" t="s">
        <v>8</v>
      </c>
      <c r="D22" s="12"/>
      <c r="E22" s="13">
        <v>87276.977499999994</v>
      </c>
      <c r="F22" s="13">
        <v>87276.977499999994</v>
      </c>
      <c r="G22" s="13">
        <v>106759.47749999999</v>
      </c>
      <c r="H22" s="13">
        <v>192703.6875</v>
      </c>
      <c r="I22" s="13">
        <v>192703.6875</v>
      </c>
      <c r="J22" s="13">
        <v>367506.4375</v>
      </c>
      <c r="K22" s="13">
        <v>367506.4375</v>
      </c>
      <c r="L22" s="13">
        <v>514384.4375</v>
      </c>
      <c r="M22" s="13">
        <v>564987.9375</v>
      </c>
      <c r="N22" s="13">
        <v>709315.8125</v>
      </c>
      <c r="O22" s="13">
        <v>1261430.1875</v>
      </c>
      <c r="P22" s="13">
        <v>1261430.1875</v>
      </c>
    </row>
    <row r="23" spans="1:16" ht="12.75" customHeight="1" x14ac:dyDescent="0.2">
      <c r="A23" s="14"/>
      <c r="B23" s="12"/>
      <c r="C23" s="293" t="s">
        <v>13</v>
      </c>
      <c r="D23" s="293"/>
      <c r="E23" s="324">
        <v>64191.017500000002</v>
      </c>
      <c r="F23" s="324">
        <v>128382.0325</v>
      </c>
      <c r="G23" s="324">
        <v>168948.05</v>
      </c>
      <c r="H23" s="324">
        <v>168948.05</v>
      </c>
      <c r="I23" s="324">
        <v>168948.05</v>
      </c>
      <c r="J23" s="324">
        <v>168948.05</v>
      </c>
      <c r="K23" s="324">
        <v>168948.05</v>
      </c>
      <c r="L23" s="324">
        <v>168948.05</v>
      </c>
      <c r="M23" s="324">
        <v>168948.05</v>
      </c>
      <c r="N23" s="324">
        <v>168948.05</v>
      </c>
      <c r="O23" s="324">
        <v>168948.05</v>
      </c>
      <c r="P23" s="324">
        <v>168948.05</v>
      </c>
    </row>
    <row r="24" spans="1:16" ht="12.75" customHeight="1" x14ac:dyDescent="0.2">
      <c r="A24" s="14"/>
      <c r="B24" s="12"/>
      <c r="C24" s="12" t="s">
        <v>14</v>
      </c>
      <c r="D24" s="12"/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</row>
    <row r="25" spans="1:16" ht="12.75" customHeight="1" x14ac:dyDescent="0.2">
      <c r="A25" s="1"/>
      <c r="B25" s="12"/>
      <c r="C25" s="12" t="s">
        <v>15</v>
      </c>
      <c r="D25" s="12"/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</row>
    <row r="26" spans="1:16" ht="12.75" customHeight="1" x14ac:dyDescent="0.2">
      <c r="A26" s="16"/>
      <c r="B26" s="17"/>
      <c r="C26" s="17"/>
      <c r="D26" s="17" t="s">
        <v>16</v>
      </c>
      <c r="E26" s="18">
        <f>SUM(E19:E25)</f>
        <v>1186618.9975000001</v>
      </c>
      <c r="F26" s="18">
        <f t="shared" ref="F26:P26" si="10">SUM(F19:F25)</f>
        <v>1250007.2475000001</v>
      </c>
      <c r="G26" s="18">
        <f t="shared" si="10"/>
        <v>1681699.36</v>
      </c>
      <c r="H26" s="18">
        <f t="shared" si="10"/>
        <v>1782920.1174999999</v>
      </c>
      <c r="I26" s="18">
        <f t="shared" si="10"/>
        <v>1480970.9324999999</v>
      </c>
      <c r="J26" s="18">
        <f t="shared" si="10"/>
        <v>1817731.0425</v>
      </c>
      <c r="K26" s="18">
        <f t="shared" si="10"/>
        <v>1978114.24</v>
      </c>
      <c r="L26" s="18">
        <f t="shared" si="10"/>
        <v>2220452.9875000003</v>
      </c>
      <c r="M26" s="18">
        <f t="shared" si="10"/>
        <v>2328416.2225000001</v>
      </c>
      <c r="N26" s="18">
        <f t="shared" si="10"/>
        <v>2784212.05</v>
      </c>
      <c r="O26" s="18">
        <f t="shared" si="10"/>
        <v>3535105.2749999999</v>
      </c>
      <c r="P26" s="18">
        <f t="shared" si="10"/>
        <v>3600838.2749999999</v>
      </c>
    </row>
    <row r="27" spans="1:16" ht="12.75" customHeight="1" x14ac:dyDescent="0.2">
      <c r="A27" s="1"/>
      <c r="B27" s="12"/>
      <c r="C27" s="12"/>
      <c r="D27" s="12"/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</row>
    <row r="28" spans="1:16" ht="12.75" customHeight="1" thickBot="1" x14ac:dyDescent="0.25">
      <c r="A28" s="16"/>
      <c r="B28" s="17" t="s">
        <v>17</v>
      </c>
      <c r="C28" s="17"/>
      <c r="D28" s="17"/>
      <c r="E28" s="325">
        <f>+E26+E16</f>
        <v>6940099.8450000007</v>
      </c>
      <c r="F28" s="19">
        <f t="shared" ref="F28:P28" si="11">+F26+F16</f>
        <v>7271892.2800000012</v>
      </c>
      <c r="G28" s="19">
        <f t="shared" si="11"/>
        <v>7904989.3725000005</v>
      </c>
      <c r="H28" s="19">
        <f t="shared" si="11"/>
        <v>10206308.6625</v>
      </c>
      <c r="I28" s="19">
        <f t="shared" si="11"/>
        <v>8496790.6950000003</v>
      </c>
      <c r="J28" s="19">
        <f t="shared" si="11"/>
        <v>10356425.992500002</v>
      </c>
      <c r="K28" s="19">
        <f t="shared" si="11"/>
        <v>12232728.002499999</v>
      </c>
      <c r="L28" s="19">
        <f t="shared" si="11"/>
        <v>19923462.177499998</v>
      </c>
      <c r="M28" s="19">
        <f t="shared" si="11"/>
        <v>25706117.982499998</v>
      </c>
      <c r="N28" s="19">
        <f t="shared" si="11"/>
        <v>30327842.067499995</v>
      </c>
      <c r="O28" s="19">
        <f t="shared" si="11"/>
        <v>40008646.954999998</v>
      </c>
      <c r="P28" s="19">
        <f t="shared" si="11"/>
        <v>41648488.703281194</v>
      </c>
    </row>
    <row r="29" spans="1:16" ht="12.75" customHeight="1" thickTop="1" x14ac:dyDescent="0.2">
      <c r="A29" s="1"/>
      <c r="B29" s="12"/>
      <c r="C29" s="12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2.75" customHeight="1" x14ac:dyDescent="0.2">
      <c r="A30" s="1"/>
      <c r="B30" s="12"/>
      <c r="C30" s="12"/>
      <c r="D30" s="37" t="s">
        <v>85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2.75" customHeight="1" x14ac:dyDescent="0.2">
      <c r="A31" s="1"/>
      <c r="B31" s="32" t="s">
        <v>83</v>
      </c>
      <c r="C31" s="12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2.75" customHeight="1" x14ac:dyDescent="0.2">
      <c r="A32" s="14"/>
      <c r="B32" s="21"/>
      <c r="C32" s="21" t="s">
        <v>18</v>
      </c>
      <c r="D32" s="21"/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</row>
    <row r="33" spans="1:16" ht="12.75" customHeight="1" x14ac:dyDescent="0.2">
      <c r="A33" s="14"/>
      <c r="B33" s="21"/>
      <c r="C33" s="21" t="s">
        <v>19</v>
      </c>
      <c r="D33" s="21"/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</row>
    <row r="34" spans="1:16" ht="12.75" customHeight="1" collapsed="1" x14ac:dyDescent="0.2">
      <c r="A34" s="14"/>
      <c r="B34" s="21"/>
      <c r="C34" s="21" t="s">
        <v>20</v>
      </c>
      <c r="D34" s="21"/>
      <c r="E34" s="326">
        <v>1984055.1625000001</v>
      </c>
      <c r="F34" s="13">
        <v>1747558.5475000001</v>
      </c>
      <c r="G34" s="13">
        <v>2352797.9175</v>
      </c>
      <c r="H34" s="13">
        <v>5188907.1224999996</v>
      </c>
      <c r="I34" s="13">
        <v>3252481.6274999999</v>
      </c>
      <c r="J34" s="13">
        <v>5472012.8599999994</v>
      </c>
      <c r="K34" s="13">
        <v>7261653.3075000001</v>
      </c>
      <c r="L34" s="13">
        <v>12897858.645</v>
      </c>
      <c r="M34" s="13">
        <v>18875827.669125002</v>
      </c>
      <c r="N34" s="13">
        <v>19625347.362499952</v>
      </c>
      <c r="O34" s="13">
        <v>29568012.283151522</v>
      </c>
      <c r="P34" s="13">
        <v>17405174.315781198</v>
      </c>
    </row>
    <row r="35" spans="1:16" ht="12.75" customHeight="1" x14ac:dyDescent="0.2">
      <c r="A35" s="1"/>
      <c r="B35" s="12"/>
      <c r="C35" s="21" t="s">
        <v>21</v>
      </c>
      <c r="D35" s="12"/>
      <c r="E35" s="13">
        <v>0</v>
      </c>
      <c r="F35" s="13">
        <v>17500</v>
      </c>
      <c r="G35" s="13">
        <v>367500</v>
      </c>
      <c r="H35" s="13">
        <v>367500</v>
      </c>
      <c r="I35" s="13">
        <v>367500</v>
      </c>
      <c r="J35" s="13">
        <v>367500</v>
      </c>
      <c r="K35" s="13">
        <v>367500</v>
      </c>
      <c r="L35" s="13">
        <v>367500</v>
      </c>
      <c r="M35" s="13">
        <v>367500</v>
      </c>
      <c r="N35" s="13">
        <v>731250</v>
      </c>
      <c r="O35" s="13">
        <v>731250</v>
      </c>
      <c r="P35" s="13">
        <v>0</v>
      </c>
    </row>
    <row r="36" spans="1:16" ht="12.75" customHeight="1" x14ac:dyDescent="0.2">
      <c r="A36" s="1"/>
      <c r="B36" s="21"/>
      <c r="C36" s="21" t="s">
        <v>22</v>
      </c>
      <c r="D36" s="21"/>
      <c r="E36" s="13">
        <v>-7.0000000000000007E-2</v>
      </c>
      <c r="F36" s="13">
        <v>-7.0000000000000007E-2</v>
      </c>
      <c r="G36" s="13">
        <v>-7.0000000000000007E-2</v>
      </c>
      <c r="H36" s="13">
        <v>153.77500000000001</v>
      </c>
      <c r="I36" s="13">
        <v>2511.0974999999999</v>
      </c>
      <c r="J36" s="13">
        <v>-0.1525</v>
      </c>
      <c r="K36" s="13">
        <v>-0.1525</v>
      </c>
      <c r="L36" s="13">
        <v>505.08249999999998</v>
      </c>
      <c r="M36" s="13">
        <v>6725.5625</v>
      </c>
      <c r="N36" s="13">
        <v>136211.095</v>
      </c>
      <c r="O36" s="13">
        <v>273297.61749999999</v>
      </c>
      <c r="P36" s="13">
        <v>1663026.2374999849</v>
      </c>
    </row>
    <row r="37" spans="1:16" ht="12.75" customHeight="1" x14ac:dyDescent="0.2">
      <c r="A37" s="1"/>
      <c r="B37" s="12"/>
      <c r="C37" s="21" t="s">
        <v>40</v>
      </c>
      <c r="D37" s="12"/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7524748.2999999998</v>
      </c>
    </row>
    <row r="38" spans="1:16" ht="12.75" customHeight="1" x14ac:dyDescent="0.2">
      <c r="A38" s="16"/>
      <c r="B38" s="22"/>
      <c r="C38" s="22" t="s">
        <v>23</v>
      </c>
      <c r="D38" s="22" t="s">
        <v>24</v>
      </c>
      <c r="E38" s="300">
        <f>SUM(E32:E37)</f>
        <v>1984055.0925</v>
      </c>
      <c r="F38" s="18">
        <f t="shared" ref="F38:P38" si="12">SUM(F32:F37)</f>
        <v>1765058.4775</v>
      </c>
      <c r="G38" s="18">
        <f t="shared" si="12"/>
        <v>2720297.8475000001</v>
      </c>
      <c r="H38" s="18">
        <f t="shared" si="12"/>
        <v>5556560.8975</v>
      </c>
      <c r="I38" s="18">
        <f t="shared" si="12"/>
        <v>3622492.7250000001</v>
      </c>
      <c r="J38" s="18">
        <f t="shared" si="12"/>
        <v>5839512.7074999996</v>
      </c>
      <c r="K38" s="18">
        <f t="shared" si="12"/>
        <v>7629153.1550000003</v>
      </c>
      <c r="L38" s="18">
        <f t="shared" si="12"/>
        <v>13265863.727499999</v>
      </c>
      <c r="M38" s="18">
        <f t="shared" si="12"/>
        <v>19250053.231625002</v>
      </c>
      <c r="N38" s="18">
        <f t="shared" si="12"/>
        <v>20492808.457499951</v>
      </c>
      <c r="O38" s="18">
        <f t="shared" si="12"/>
        <v>30572559.900651522</v>
      </c>
      <c r="P38" s="18">
        <f t="shared" si="12"/>
        <v>26592948.853281185</v>
      </c>
    </row>
    <row r="39" spans="1:16" ht="12.75" customHeight="1" x14ac:dyDescent="0.2">
      <c r="A39" s="1"/>
      <c r="B39" s="21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2.75" customHeight="1" x14ac:dyDescent="0.2">
      <c r="A40" s="1"/>
      <c r="B40" s="23" t="s">
        <v>25</v>
      </c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2.75" customHeight="1" x14ac:dyDescent="0.2">
      <c r="A41" s="1"/>
      <c r="B41" s="21"/>
      <c r="C41" s="12" t="s">
        <v>18</v>
      </c>
      <c r="D41" s="21"/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1500000</v>
      </c>
      <c r="M41" s="13">
        <v>1500000</v>
      </c>
      <c r="N41" s="13">
        <v>2500000</v>
      </c>
      <c r="O41" s="13">
        <v>2500000</v>
      </c>
      <c r="P41" s="13">
        <v>6000000</v>
      </c>
    </row>
    <row r="42" spans="1:16" ht="12.75" customHeight="1" outlineLevel="1" x14ac:dyDescent="0.2">
      <c r="A42" s="1"/>
      <c r="B42" s="12"/>
      <c r="C42" s="12" t="s">
        <v>19</v>
      </c>
      <c r="D42" s="21"/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</row>
    <row r="43" spans="1:16" ht="12.75" customHeight="1" x14ac:dyDescent="0.2">
      <c r="A43" s="1"/>
      <c r="B43" s="12"/>
      <c r="C43" s="12" t="s">
        <v>41</v>
      </c>
      <c r="D43" s="21"/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</row>
    <row r="44" spans="1:16" ht="12.75" customHeight="1" x14ac:dyDescent="0.2">
      <c r="A44" s="1"/>
      <c r="B44" s="12"/>
      <c r="C44" s="12" t="s">
        <v>26</v>
      </c>
      <c r="D44" s="21"/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</row>
    <row r="45" spans="1:16" ht="12.75" customHeight="1" x14ac:dyDescent="0.2">
      <c r="A45" s="1"/>
      <c r="B45" s="12"/>
      <c r="C45" s="12" t="s">
        <v>27</v>
      </c>
      <c r="D45" s="21"/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</row>
    <row r="46" spans="1:16" ht="12.75" customHeight="1" x14ac:dyDescent="0.2">
      <c r="A46" s="16"/>
      <c r="B46" s="22"/>
      <c r="C46" s="22"/>
      <c r="D46" s="22" t="s">
        <v>28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1500000</v>
      </c>
      <c r="M46" s="18">
        <v>1500000</v>
      </c>
      <c r="N46" s="18">
        <v>2500000</v>
      </c>
      <c r="O46" s="18">
        <v>2500000</v>
      </c>
      <c r="P46" s="18">
        <v>6000000</v>
      </c>
    </row>
    <row r="47" spans="1:16" ht="12.75" customHeight="1" x14ac:dyDescent="0.2">
      <c r="A47" s="1"/>
      <c r="B47" s="21"/>
      <c r="C47" s="21"/>
      <c r="D47" s="21"/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</row>
    <row r="48" spans="1:16" ht="12.75" customHeight="1" x14ac:dyDescent="0.2">
      <c r="A48" s="1"/>
      <c r="B48" s="21"/>
      <c r="C48" s="21"/>
      <c r="D48" s="22" t="s">
        <v>29</v>
      </c>
      <c r="E48" s="18">
        <f>+E46+E38</f>
        <v>1984055.0925</v>
      </c>
      <c r="F48" s="18">
        <f t="shared" ref="F48:P48" si="13">+F46+F38</f>
        <v>1765058.4775</v>
      </c>
      <c r="G48" s="18">
        <f t="shared" si="13"/>
        <v>2720297.8475000001</v>
      </c>
      <c r="H48" s="18">
        <f t="shared" si="13"/>
        <v>5556560.8975</v>
      </c>
      <c r="I48" s="18">
        <f t="shared" si="13"/>
        <v>3622492.7250000001</v>
      </c>
      <c r="J48" s="18">
        <f t="shared" si="13"/>
        <v>5839512.7074999996</v>
      </c>
      <c r="K48" s="18">
        <f t="shared" si="13"/>
        <v>7629153.1550000003</v>
      </c>
      <c r="L48" s="18">
        <f t="shared" si="13"/>
        <v>14765863.727499999</v>
      </c>
      <c r="M48" s="18">
        <f t="shared" si="13"/>
        <v>20750053.231625002</v>
      </c>
      <c r="N48" s="18">
        <f t="shared" si="13"/>
        <v>22992808.457499951</v>
      </c>
      <c r="O48" s="18">
        <f t="shared" si="13"/>
        <v>33072559.900651522</v>
      </c>
      <c r="P48" s="18">
        <f t="shared" si="13"/>
        <v>32592948.853281185</v>
      </c>
    </row>
    <row r="49" spans="1:16" ht="12.75" customHeight="1" x14ac:dyDescent="0.2">
      <c r="A49" s="1"/>
      <c r="B49" s="12"/>
      <c r="C49" s="12"/>
      <c r="D49" s="38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2.75" customHeight="1" x14ac:dyDescent="0.2">
      <c r="A50" s="1"/>
      <c r="B50" s="22" t="s">
        <v>30</v>
      </c>
      <c r="C50" s="22"/>
      <c r="D50" s="2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2.75" customHeight="1" x14ac:dyDescent="0.2">
      <c r="A51" s="1"/>
      <c r="B51" s="21"/>
      <c r="C51" s="21" t="s">
        <v>31</v>
      </c>
      <c r="D51" s="21"/>
      <c r="E51" s="13">
        <v>5920404.5</v>
      </c>
      <c r="F51" s="13">
        <v>5920404.5</v>
      </c>
      <c r="G51" s="13">
        <v>5920404.5</v>
      </c>
      <c r="H51" s="13">
        <v>5920404.5</v>
      </c>
      <c r="I51" s="13">
        <v>5920404.5</v>
      </c>
      <c r="J51" s="13">
        <v>5920479.5</v>
      </c>
      <c r="K51" s="13">
        <v>5920404.5274999999</v>
      </c>
      <c r="L51" s="13">
        <v>5996154.5</v>
      </c>
      <c r="M51" s="13">
        <v>5920404.5</v>
      </c>
      <c r="N51" s="13">
        <v>8250000</v>
      </c>
      <c r="O51" s="13">
        <v>8250000</v>
      </c>
      <c r="P51" s="13">
        <v>8250000</v>
      </c>
    </row>
    <row r="52" spans="1:16" ht="12.75" customHeight="1" x14ac:dyDescent="0.2">
      <c r="A52" s="1"/>
      <c r="B52" s="21"/>
      <c r="C52" s="21" t="s">
        <v>32</v>
      </c>
      <c r="D52" s="21"/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</row>
    <row r="53" spans="1:16" ht="12.75" customHeight="1" x14ac:dyDescent="0.2">
      <c r="A53" s="1"/>
      <c r="B53" s="21"/>
      <c r="C53" s="21" t="s">
        <v>33</v>
      </c>
      <c r="D53" s="21"/>
      <c r="E53" s="13">
        <v>2.75E-2</v>
      </c>
      <c r="F53" s="13">
        <v>2.75E-2</v>
      </c>
      <c r="G53" s="13">
        <v>2.75E-2</v>
      </c>
      <c r="H53" s="13">
        <v>2.75E-2</v>
      </c>
      <c r="I53" s="13">
        <v>2.75E-2</v>
      </c>
      <c r="J53" s="13">
        <v>2.75E-2</v>
      </c>
      <c r="K53" s="13">
        <v>0</v>
      </c>
      <c r="L53" s="13">
        <v>2.75E-2</v>
      </c>
      <c r="M53" s="13">
        <v>2.75E-2</v>
      </c>
      <c r="N53" s="13">
        <v>0</v>
      </c>
      <c r="O53" s="13">
        <v>0</v>
      </c>
      <c r="P53" s="13">
        <v>0</v>
      </c>
    </row>
    <row r="54" spans="1:16" ht="12.75" customHeight="1" x14ac:dyDescent="0.2">
      <c r="A54" s="1"/>
      <c r="B54" s="21"/>
      <c r="C54" s="21" t="s">
        <v>34</v>
      </c>
      <c r="D54" s="21"/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</row>
    <row r="55" spans="1:16" ht="12.75" customHeight="1" x14ac:dyDescent="0.2">
      <c r="A55" s="14"/>
      <c r="B55" s="21"/>
      <c r="C55" s="21" t="s">
        <v>35</v>
      </c>
      <c r="D55" s="21"/>
      <c r="E55" s="13">
        <v>-964360.02500000002</v>
      </c>
      <c r="F55" s="13">
        <v>-413570.72499999998</v>
      </c>
      <c r="G55" s="13">
        <v>-735713.01000000036</v>
      </c>
      <c r="H55" s="13">
        <v>-1270656.7625</v>
      </c>
      <c r="I55" s="13">
        <v>-1046106.5574999996</v>
      </c>
      <c r="J55" s="13">
        <v>-1403566.2424999985</v>
      </c>
      <c r="K55" s="13">
        <v>-1316829.6800000025</v>
      </c>
      <c r="L55" s="13">
        <v>-838556.32750000001</v>
      </c>
      <c r="M55" s="13">
        <f>+L55*1.15</f>
        <v>-964339.77662499994</v>
      </c>
      <c r="N55" s="13">
        <v>-914966</v>
      </c>
      <c r="O55" s="13">
        <v>-1313913</v>
      </c>
      <c r="P55" s="13">
        <v>805539.85000001267</v>
      </c>
    </row>
    <row r="56" spans="1:16" ht="12.75" customHeight="1" x14ac:dyDescent="0.2">
      <c r="A56" s="14"/>
      <c r="B56" s="21"/>
      <c r="C56" s="21"/>
      <c r="D56" s="21"/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</row>
    <row r="57" spans="1:16" ht="12.75" customHeight="1" x14ac:dyDescent="0.2">
      <c r="A57" s="14"/>
      <c r="B57" s="21"/>
      <c r="C57" s="21"/>
      <c r="D57" s="22" t="s">
        <v>36</v>
      </c>
      <c r="E57" s="300">
        <f>SUM(E51:E56)</f>
        <v>4956044.5024999995</v>
      </c>
      <c r="F57" s="300">
        <f>SUM(F51:F56)</f>
        <v>5506833.8025000002</v>
      </c>
      <c r="G57" s="300">
        <f>SUM(G51:G56)</f>
        <v>5184691.5174999991</v>
      </c>
      <c r="H57" s="300">
        <f>SUM(H51:H56)</f>
        <v>4649747.7649999997</v>
      </c>
      <c r="I57" s="300">
        <f>SUM(I51:I56)</f>
        <v>4874297.9700000007</v>
      </c>
      <c r="J57" s="300">
        <f>SUM(J51:J56)</f>
        <v>4516913.2850000011</v>
      </c>
      <c r="K57" s="300">
        <f>SUM(K51:K56)</f>
        <v>4603574.8474999974</v>
      </c>
      <c r="L57" s="300">
        <f>SUM(L51:L56)</f>
        <v>5157598.2</v>
      </c>
      <c r="M57" s="300">
        <f>SUM(M51:M56)</f>
        <v>4956064.7508749999</v>
      </c>
      <c r="N57" s="300">
        <f>SUM(N51:N56)</f>
        <v>7335034</v>
      </c>
      <c r="O57" s="300">
        <f>SUM(O51:O56)</f>
        <v>6936087</v>
      </c>
      <c r="P57" s="300">
        <f>SUM(P51:P56)</f>
        <v>9055539.8500000127</v>
      </c>
    </row>
    <row r="58" spans="1:16" ht="12.75" customHeight="1" x14ac:dyDescent="0.2">
      <c r="A58" s="1"/>
      <c r="B58" s="21"/>
      <c r="C58" s="21"/>
      <c r="D58" s="21"/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</row>
    <row r="59" spans="1:16" ht="12.75" customHeight="1" thickBot="1" x14ac:dyDescent="0.25">
      <c r="A59" s="14"/>
      <c r="B59" s="22" t="s">
        <v>37</v>
      </c>
      <c r="C59" s="21"/>
      <c r="D59" s="22"/>
      <c r="E59" s="19">
        <f>+E57+E48</f>
        <v>6940099.5949999997</v>
      </c>
      <c r="F59" s="19">
        <f>+F57+F48</f>
        <v>7271892.2800000003</v>
      </c>
      <c r="G59" s="19">
        <f>+G57+G48</f>
        <v>7904989.3649999993</v>
      </c>
      <c r="H59" s="19">
        <f>+H57+H48</f>
        <v>10206308.6625</v>
      </c>
      <c r="I59" s="19">
        <f>+I57+I48</f>
        <v>8496790.6950000003</v>
      </c>
      <c r="J59" s="19">
        <f>+J57+J48</f>
        <v>10356425.9925</v>
      </c>
      <c r="K59" s="19">
        <f>+K57+K48</f>
        <v>12232728.002499998</v>
      </c>
      <c r="L59" s="19">
        <f>+L57+L48</f>
        <v>19923461.927499998</v>
      </c>
      <c r="M59" s="19">
        <f>+M57+M48</f>
        <v>25706117.982500002</v>
      </c>
      <c r="N59" s="19">
        <f>+N57+N48</f>
        <v>30327842.457499951</v>
      </c>
      <c r="O59" s="19">
        <f>+O57+O48</f>
        <v>40008646.900651522</v>
      </c>
      <c r="P59" s="19">
        <f>+P57+P48</f>
        <v>41648488.703281194</v>
      </c>
    </row>
    <row r="60" spans="1:16" ht="12.75" customHeight="1" thickTop="1" x14ac:dyDescent="0.2">
      <c r="A60" s="1"/>
      <c r="B60" s="12"/>
      <c r="C60" s="12"/>
      <c r="D60" s="12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2.75" customHeight="1" x14ac:dyDescent="0.2">
      <c r="A61" s="1"/>
      <c r="B61" s="12"/>
      <c r="C61" s="12"/>
      <c r="D61" s="12"/>
      <c r="E61" s="13">
        <f>+E28</f>
        <v>6940099.8450000007</v>
      </c>
      <c r="F61" s="13">
        <f t="shared" ref="F61:P61" si="14">+F28</f>
        <v>7271892.2800000012</v>
      </c>
      <c r="G61" s="13">
        <f t="shared" si="14"/>
        <v>7904989.3725000005</v>
      </c>
      <c r="H61" s="13">
        <f t="shared" si="14"/>
        <v>10206308.6625</v>
      </c>
      <c r="I61" s="13">
        <f t="shared" si="14"/>
        <v>8496790.6950000003</v>
      </c>
      <c r="J61" s="13">
        <f t="shared" si="14"/>
        <v>10356425.992500002</v>
      </c>
      <c r="K61" s="13">
        <f t="shared" si="14"/>
        <v>12232728.002499999</v>
      </c>
      <c r="L61" s="13">
        <f t="shared" si="14"/>
        <v>19923462.177499998</v>
      </c>
      <c r="M61" s="13">
        <f t="shared" si="14"/>
        <v>25706117.982499998</v>
      </c>
      <c r="N61" s="13">
        <f t="shared" si="14"/>
        <v>30327842.067499995</v>
      </c>
      <c r="O61" s="13">
        <f t="shared" si="14"/>
        <v>40008646.954999998</v>
      </c>
      <c r="P61" s="13">
        <f t="shared" si="14"/>
        <v>41648488.703281194</v>
      </c>
    </row>
    <row r="62" spans="1:16" ht="12.75" customHeight="1" x14ac:dyDescent="0.2">
      <c r="A62" s="1"/>
      <c r="B62" s="12"/>
      <c r="C62" s="12"/>
      <c r="D62" s="12"/>
      <c r="E62" s="13">
        <f>+E28-E59</f>
        <v>0.25000000093132257</v>
      </c>
      <c r="F62" s="13">
        <f>+F28-F59</f>
        <v>0</v>
      </c>
      <c r="G62" s="13">
        <f>+G28-G59</f>
        <v>7.5000012293457985E-3</v>
      </c>
      <c r="H62" s="13">
        <f>+H28-H59</f>
        <v>0</v>
      </c>
      <c r="I62" s="13">
        <f>+I28-I59</f>
        <v>0</v>
      </c>
      <c r="J62" s="13">
        <f>+J28-J59</f>
        <v>0</v>
      </c>
      <c r="K62" s="13">
        <f>+K28-K59</f>
        <v>0</v>
      </c>
      <c r="L62" s="13">
        <f>+L28-L59</f>
        <v>0.25</v>
      </c>
      <c r="M62" s="13">
        <f>+M28-M59</f>
        <v>0</v>
      </c>
      <c r="N62" s="13">
        <f>+N28-N59</f>
        <v>-0.38999995589256287</v>
      </c>
      <c r="O62" s="13">
        <f>+O28-O59</f>
        <v>5.4348476231098175E-2</v>
      </c>
      <c r="P62" s="13">
        <f>+P28-P59</f>
        <v>0</v>
      </c>
    </row>
    <row r="63" spans="1:16" ht="12.75" customHeight="1" x14ac:dyDescent="0.2">
      <c r="A63" s="1"/>
      <c r="B63" s="12"/>
      <c r="C63" s="12"/>
      <c r="D63" s="1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1:16" ht="12.75" customHeight="1" x14ac:dyDescent="0.2">
      <c r="A64" s="1"/>
      <c r="B64" s="12"/>
      <c r="C64" s="12"/>
      <c r="D64" s="1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2.75" customHeight="1" x14ac:dyDescent="0.2">
      <c r="A65" s="26"/>
      <c r="B65" s="12"/>
      <c r="C65" s="12"/>
      <c r="D65" s="27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2.75" customHeight="1" x14ac:dyDescent="0.2">
      <c r="A66" s="1"/>
      <c r="B66" s="12"/>
      <c r="C66" s="12"/>
      <c r="D66" s="27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2.75" customHeight="1" x14ac:dyDescent="0.2">
      <c r="A67" s="1"/>
      <c r="B67" s="12"/>
      <c r="C67" s="12"/>
      <c r="D67" s="27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2.75" customHeight="1" x14ac:dyDescent="0.2">
      <c r="A68" s="1"/>
      <c r="B68" s="12"/>
      <c r="C68" s="12"/>
      <c r="D68" s="27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2.75" customHeight="1" x14ac:dyDescent="0.2">
      <c r="A69" s="28"/>
      <c r="B69" s="12"/>
      <c r="C69" s="12"/>
      <c r="D69" s="27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2.75" customHeight="1" x14ac:dyDescent="0.2">
      <c r="A70" s="1"/>
      <c r="B70" s="12"/>
      <c r="C70" s="12"/>
      <c r="D70" s="27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2.75" customHeight="1" x14ac:dyDescent="0.2">
      <c r="A71" s="1"/>
      <c r="B71" s="12"/>
      <c r="C71" s="12"/>
      <c r="D71" s="27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2.75" customHeight="1" x14ac:dyDescent="0.2">
      <c r="A72" s="1"/>
      <c r="B72" s="12"/>
      <c r="C72" s="12"/>
      <c r="D72" s="27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2.75" customHeight="1" x14ac:dyDescent="0.2">
      <c r="A73" s="1"/>
      <c r="B73" s="12"/>
      <c r="C73" s="12"/>
      <c r="D73" s="27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2.75" customHeight="1" x14ac:dyDescent="0.2">
      <c r="A74" s="1"/>
      <c r="B74" s="12"/>
      <c r="C74" s="12"/>
      <c r="D74" s="27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2.75" customHeight="1" x14ac:dyDescent="0.2">
      <c r="A75" s="1"/>
      <c r="B75" s="12"/>
      <c r="C75" s="12"/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2.75" customHeight="1" x14ac:dyDescent="0.2">
      <c r="A76" s="1"/>
      <c r="B76" s="12"/>
      <c r="C76" s="12"/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2.75" customHeight="1" x14ac:dyDescent="0.2">
      <c r="A77" s="1"/>
      <c r="B77" s="12"/>
      <c r="C77" s="12"/>
      <c r="D77" s="1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2.75" customHeight="1" x14ac:dyDescent="0.2">
      <c r="A78" s="1"/>
      <c r="B78" s="12"/>
      <c r="C78" s="12"/>
      <c r="D78" s="1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2.75" customHeight="1" x14ac:dyDescent="0.2">
      <c r="A79" s="1"/>
      <c r="B79" s="12"/>
      <c r="C79" s="12"/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2.75" customHeight="1" x14ac:dyDescent="0.2">
      <c r="A80" s="1"/>
      <c r="B80" s="12"/>
      <c r="C80" s="12"/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2.75" customHeight="1" x14ac:dyDescent="0.2">
      <c r="A81" s="1"/>
      <c r="B81" s="12"/>
      <c r="C81" s="12"/>
      <c r="D81" s="1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2.75" customHeight="1" x14ac:dyDescent="0.2">
      <c r="A82" s="1"/>
      <c r="B82" s="12"/>
      <c r="C82" s="12"/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2.75" customHeight="1" x14ac:dyDescent="0.2">
      <c r="A83" s="1"/>
      <c r="B83" s="12"/>
      <c r="C83" s="12"/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2.75" customHeight="1" x14ac:dyDescent="0.2">
      <c r="A84" s="1"/>
      <c r="B84" s="12"/>
      <c r="C84" s="12"/>
      <c r="D84" s="12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2.75" customHeight="1" x14ac:dyDescent="0.2">
      <c r="A85" s="1"/>
      <c r="B85" s="12"/>
      <c r="C85" s="12"/>
      <c r="D85" s="12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2.75" customHeight="1" x14ac:dyDescent="0.2">
      <c r="A86" s="1"/>
      <c r="B86" s="12"/>
      <c r="C86" s="12"/>
      <c r="D86" s="12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 customHeight="1" x14ac:dyDescent="0.2">
      <c r="A87" s="1"/>
      <c r="B87" s="12"/>
      <c r="C87" s="12"/>
      <c r="D87" s="12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 customHeight="1" x14ac:dyDescent="0.2">
      <c r="A88" s="1"/>
      <c r="B88" s="12"/>
      <c r="C88" s="12"/>
      <c r="D88" s="1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 customHeight="1" x14ac:dyDescent="0.2">
      <c r="A89" s="1"/>
      <c r="B89" s="12"/>
      <c r="C89" s="12"/>
      <c r="D89" s="1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2.75" customHeight="1" x14ac:dyDescent="0.2">
      <c r="A90" s="1"/>
      <c r="B90" s="12"/>
      <c r="C90" s="12"/>
      <c r="D90" s="12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2.75" customHeight="1" x14ac:dyDescent="0.2">
      <c r="A91" s="1"/>
      <c r="B91" s="12"/>
      <c r="C91" s="12"/>
      <c r="D91" s="12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2.75" customHeight="1" x14ac:dyDescent="0.2">
      <c r="A92" s="1"/>
      <c r="B92" s="12"/>
      <c r="C92" s="12"/>
      <c r="D92" s="1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 customHeight="1" x14ac:dyDescent="0.2">
      <c r="A93" s="1"/>
      <c r="B93" s="12"/>
      <c r="C93" s="12"/>
      <c r="D93" s="12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 customHeight="1" x14ac:dyDescent="0.2">
      <c r="A94" s="1"/>
      <c r="B94" s="12"/>
      <c r="C94" s="12"/>
      <c r="D94" s="12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2.75" customHeight="1" x14ac:dyDescent="0.2">
      <c r="A95" s="1"/>
      <c r="B95" s="12"/>
      <c r="C95" s="12"/>
      <c r="D95" s="1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ht="12.75" customHeight="1" x14ac:dyDescent="0.2">
      <c r="A96" s="1"/>
      <c r="B96" s="12"/>
      <c r="C96" s="12"/>
      <c r="D96" s="12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ht="12.75" customHeight="1" x14ac:dyDescent="0.2">
      <c r="A97" s="1"/>
      <c r="B97" s="12"/>
      <c r="C97" s="12"/>
      <c r="D97" s="12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ht="12.75" customHeight="1" x14ac:dyDescent="0.2">
      <c r="A98" s="1"/>
      <c r="B98" s="12"/>
      <c r="C98" s="12"/>
      <c r="D98" s="12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ht="12.75" customHeight="1" x14ac:dyDescent="0.2">
      <c r="A99" s="1"/>
      <c r="B99" s="12"/>
      <c r="C99" s="12"/>
      <c r="D99" s="12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ht="12.75" customHeight="1" x14ac:dyDescent="0.2">
      <c r="A100" s="1"/>
      <c r="B100" s="12"/>
      <c r="C100" s="12"/>
      <c r="D100" s="12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ht="12.75" customHeight="1" x14ac:dyDescent="0.2">
      <c r="A101" s="1"/>
      <c r="B101" s="12"/>
      <c r="C101" s="12"/>
      <c r="D101" s="12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</sheetData>
  <mergeCells count="6">
    <mergeCell ref="B1:H1"/>
    <mergeCell ref="B2:H2"/>
    <mergeCell ref="B3:H3"/>
    <mergeCell ref="B4:H4"/>
    <mergeCell ref="C10:D10"/>
    <mergeCell ref="C19:D19"/>
  </mergeCells>
  <phoneticPr fontId="8" type="noConversion"/>
  <pageMargins left="0.70866141732283472" right="0.70866141732283472" top="0.51181102362204722" bottom="0.43307086614173229" header="0" footer="0"/>
  <pageSetup orientation="portrait"/>
  <ignoredErrors>
    <ignoredError sqref="E57:P5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80794-F592-4407-AF89-C0F2EE9FAED7}">
  <dimension ref="A1:K26"/>
  <sheetViews>
    <sheetView showGridLines="0" zoomScaleNormal="100" workbookViewId="0">
      <selection activeCell="H22" sqref="H22"/>
    </sheetView>
  </sheetViews>
  <sheetFormatPr baseColWidth="10" defaultRowHeight="12.75" x14ac:dyDescent="0.2"/>
  <cols>
    <col min="1" max="11" width="23.5703125" style="249" customWidth="1"/>
    <col min="12" max="16384" width="11.42578125" style="249"/>
  </cols>
  <sheetData>
    <row r="1" spans="1:11" ht="18.75" x14ac:dyDescent="0.3">
      <c r="A1" s="248" t="s">
        <v>86</v>
      </c>
      <c r="K1" s="249" t="s">
        <v>316</v>
      </c>
    </row>
    <row r="2" spans="1:11" ht="13.5" thickBot="1" x14ac:dyDescent="0.25">
      <c r="K2" s="249" t="s">
        <v>317</v>
      </c>
    </row>
    <row r="3" spans="1:11" ht="21" thickBot="1" x14ac:dyDescent="0.25">
      <c r="A3" s="39" t="s">
        <v>87</v>
      </c>
      <c r="B3" s="297" t="s">
        <v>88</v>
      </c>
      <c r="C3" s="298"/>
      <c r="D3" s="40" t="s">
        <v>89</v>
      </c>
      <c r="E3" s="41"/>
      <c r="F3" s="42" t="s">
        <v>90</v>
      </c>
      <c r="G3" s="42"/>
      <c r="H3" s="41"/>
      <c r="I3" s="43" t="s">
        <v>91</v>
      </c>
      <c r="J3" s="44"/>
      <c r="K3" s="45"/>
    </row>
    <row r="4" spans="1:11" ht="32.25" thickBot="1" x14ac:dyDescent="0.25">
      <c r="A4" s="46"/>
      <c r="B4" s="304" t="s">
        <v>92</v>
      </c>
      <c r="C4" s="305" t="s">
        <v>93</v>
      </c>
      <c r="D4" s="304" t="s">
        <v>94</v>
      </c>
      <c r="E4" s="305" t="s">
        <v>95</v>
      </c>
      <c r="F4" s="307" t="s">
        <v>96</v>
      </c>
      <c r="G4" s="309" t="s">
        <v>97</v>
      </c>
      <c r="H4" s="311" t="s">
        <v>98</v>
      </c>
      <c r="I4" s="314" t="s">
        <v>99</v>
      </c>
      <c r="J4" s="316" t="s">
        <v>100</v>
      </c>
      <c r="K4" s="302" t="s">
        <v>101</v>
      </c>
    </row>
    <row r="5" spans="1:11" ht="48" thickBot="1" x14ac:dyDescent="0.25">
      <c r="A5" s="47"/>
      <c r="B5" s="299" t="s">
        <v>102</v>
      </c>
      <c r="C5" s="306" t="s">
        <v>103</v>
      </c>
      <c r="D5" s="299" t="s">
        <v>104</v>
      </c>
      <c r="E5" s="306" t="s">
        <v>105</v>
      </c>
      <c r="F5" s="308" t="s">
        <v>106</v>
      </c>
      <c r="G5" s="310" t="s">
        <v>107</v>
      </c>
      <c r="H5" s="312" t="s">
        <v>108</v>
      </c>
      <c r="I5" s="315" t="s">
        <v>109</v>
      </c>
      <c r="J5" s="315" t="s">
        <v>110</v>
      </c>
      <c r="K5" s="303" t="s">
        <v>111</v>
      </c>
    </row>
    <row r="6" spans="1:11" ht="15.75" x14ac:dyDescent="0.25">
      <c r="A6" s="250"/>
      <c r="B6" s="48"/>
      <c r="C6" s="48"/>
      <c r="D6" s="49"/>
      <c r="E6" s="49"/>
      <c r="F6" s="49"/>
      <c r="G6" s="49"/>
      <c r="H6" s="49"/>
      <c r="I6" s="50"/>
      <c r="J6" s="50"/>
      <c r="K6" s="317"/>
    </row>
    <row r="7" spans="1:11" ht="15.75" x14ac:dyDescent="0.2">
      <c r="A7" s="251" t="s">
        <v>112</v>
      </c>
      <c r="B7" s="294">
        <v>2.1154137917864442</v>
      </c>
      <c r="C7" s="294">
        <v>0.78392917910570536</v>
      </c>
      <c r="D7" s="295">
        <v>0.34425717123325844</v>
      </c>
      <c r="E7" s="295">
        <v>0.65574282871404821</v>
      </c>
      <c r="F7" s="295">
        <v>0.33269934870852552</v>
      </c>
      <c r="G7" s="295">
        <v>0.21816521203345005</v>
      </c>
      <c r="H7" s="295">
        <v>0.15126684815231392</v>
      </c>
      <c r="I7" s="296">
        <v>29.208468320415758</v>
      </c>
      <c r="J7" s="296">
        <v>60.399968315986278</v>
      </c>
      <c r="K7" s="296">
        <v>168.65149553896364</v>
      </c>
    </row>
    <row r="8" spans="1:11" ht="15.75" x14ac:dyDescent="0.2">
      <c r="A8" s="251" t="s">
        <v>113</v>
      </c>
      <c r="B8" s="294">
        <v>4.1896529137544194</v>
      </c>
      <c r="C8" s="294">
        <v>1.1091297209038968</v>
      </c>
      <c r="D8" s="295">
        <v>0.33304166895226645</v>
      </c>
      <c r="E8" s="295">
        <v>0.66695833085067269</v>
      </c>
      <c r="F8" s="295">
        <v>0.18060294847875835</v>
      </c>
      <c r="G8" s="295">
        <v>0.12045464106410271</v>
      </c>
      <c r="H8" s="295">
        <v>9.8472131934107712E-2</v>
      </c>
      <c r="I8" s="296">
        <v>23.906977059000798</v>
      </c>
      <c r="J8" s="296">
        <v>50.375023551758566</v>
      </c>
      <c r="K8" s="296">
        <v>147.88476986629101</v>
      </c>
    </row>
    <row r="9" spans="1:11" ht="15.75" x14ac:dyDescent="0.25">
      <c r="A9" s="252"/>
      <c r="B9" s="51"/>
      <c r="C9" s="51"/>
      <c r="D9" s="52"/>
      <c r="E9" s="52"/>
      <c r="F9" s="51"/>
      <c r="G9" s="51"/>
      <c r="H9" s="51"/>
      <c r="I9" s="51"/>
      <c r="J9" s="51"/>
      <c r="K9" s="51"/>
    </row>
    <row r="10" spans="1:11" ht="15.75" x14ac:dyDescent="0.25">
      <c r="A10" s="253"/>
      <c r="B10" s="53" t="s">
        <v>114</v>
      </c>
      <c r="C10" s="54" t="s">
        <v>115</v>
      </c>
      <c r="D10" s="55" t="s">
        <v>116</v>
      </c>
      <c r="E10" s="55" t="s">
        <v>117</v>
      </c>
      <c r="F10" s="56" t="s">
        <v>118</v>
      </c>
      <c r="G10" s="56" t="s">
        <v>118</v>
      </c>
      <c r="H10" s="56" t="s">
        <v>118</v>
      </c>
      <c r="I10" s="57" t="s">
        <v>119</v>
      </c>
      <c r="J10" s="57" t="s">
        <v>119</v>
      </c>
      <c r="K10" s="57" t="s">
        <v>120</v>
      </c>
    </row>
    <row r="11" spans="1:11" ht="15.75" x14ac:dyDescent="0.25">
      <c r="A11" s="254"/>
      <c r="B11" s="53" t="s">
        <v>121</v>
      </c>
      <c r="C11" s="53" t="s">
        <v>122</v>
      </c>
      <c r="D11" s="55" t="s">
        <v>123</v>
      </c>
      <c r="E11" s="55" t="s">
        <v>124</v>
      </c>
      <c r="F11" s="56" t="s">
        <v>125</v>
      </c>
      <c r="G11" s="56" t="s">
        <v>125</v>
      </c>
      <c r="H11" s="56" t="s">
        <v>125</v>
      </c>
      <c r="I11" s="57" t="s">
        <v>126</v>
      </c>
      <c r="J11" s="57" t="s">
        <v>126</v>
      </c>
      <c r="K11" s="57" t="s">
        <v>127</v>
      </c>
    </row>
    <row r="12" spans="1:11" ht="15.75" x14ac:dyDescent="0.25">
      <c r="A12" s="255"/>
      <c r="B12" s="57" t="s">
        <v>128</v>
      </c>
      <c r="C12" s="57" t="s">
        <v>129</v>
      </c>
      <c r="D12" s="55" t="s">
        <v>130</v>
      </c>
      <c r="E12" s="55" t="s">
        <v>131</v>
      </c>
      <c r="F12" s="55" t="s">
        <v>132</v>
      </c>
      <c r="G12" s="55" t="s">
        <v>132</v>
      </c>
      <c r="H12" s="55" t="s">
        <v>132</v>
      </c>
      <c r="I12" s="313" t="s">
        <v>133</v>
      </c>
      <c r="J12" s="57" t="s">
        <v>133</v>
      </c>
      <c r="K12" s="57" t="s">
        <v>134</v>
      </c>
    </row>
    <row r="13" spans="1:11" ht="78.75" x14ac:dyDescent="0.2">
      <c r="A13" s="256" t="s">
        <v>135</v>
      </c>
      <c r="B13" s="257" t="s">
        <v>136</v>
      </c>
      <c r="C13" s="257" t="s">
        <v>137</v>
      </c>
      <c r="D13" s="258" t="s">
        <v>138</v>
      </c>
      <c r="E13" s="257" t="s">
        <v>139</v>
      </c>
      <c r="F13" s="259" t="s">
        <v>140</v>
      </c>
      <c r="G13" s="257" t="s">
        <v>141</v>
      </c>
      <c r="H13" s="257" t="s">
        <v>142</v>
      </c>
      <c r="I13" s="260" t="s">
        <v>143</v>
      </c>
      <c r="J13" s="261" t="s">
        <v>144</v>
      </c>
      <c r="K13" s="257" t="s">
        <v>145</v>
      </c>
    </row>
    <row r="19" spans="1:3" x14ac:dyDescent="0.2">
      <c r="A19" s="249" t="s">
        <v>312</v>
      </c>
      <c r="B19" s="249" t="s">
        <v>313</v>
      </c>
      <c r="C19" s="320">
        <f>+'EF NIF'!I21/'EF NIF'!C47</f>
        <v>1.2232358404173125</v>
      </c>
    </row>
    <row r="26" spans="1:3" x14ac:dyDescent="0.2">
      <c r="A26" s="249" t="s">
        <v>314</v>
      </c>
      <c r="B26" s="249" t="s">
        <v>315</v>
      </c>
      <c r="C26" s="321">
        <f>++'EF NIF'!I25/'EF NIF'!C47</f>
        <v>0.44096328246827121</v>
      </c>
    </row>
  </sheetData>
  <mergeCells count="1">
    <mergeCell ref="B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EEBCC-78C0-4CEC-B78F-68175B3567F1}">
  <dimension ref="B2:C247"/>
  <sheetViews>
    <sheetView showGridLines="0" topLeftCell="A187" workbookViewId="0">
      <selection activeCell="K213" sqref="K213:N223"/>
    </sheetView>
  </sheetViews>
  <sheetFormatPr baseColWidth="10" defaultRowHeight="12.75" x14ac:dyDescent="0.2"/>
  <cols>
    <col min="3" max="3" width="37" bestFit="1" customWidth="1"/>
  </cols>
  <sheetData>
    <row r="2" spans="3:3" x14ac:dyDescent="0.2">
      <c r="C2" s="35" t="s">
        <v>54</v>
      </c>
    </row>
    <row r="3" spans="3:3" x14ac:dyDescent="0.2">
      <c r="C3" s="33" t="s">
        <v>55</v>
      </c>
    </row>
    <row r="4" spans="3:3" x14ac:dyDescent="0.2">
      <c r="C4" t="s">
        <v>56</v>
      </c>
    </row>
    <row r="5" spans="3:3" x14ac:dyDescent="0.2">
      <c r="C5" t="s">
        <v>57</v>
      </c>
    </row>
    <row r="6" spans="3:3" x14ac:dyDescent="0.2">
      <c r="C6" t="s">
        <v>58</v>
      </c>
    </row>
    <row r="54" spans="2:3" x14ac:dyDescent="0.2">
      <c r="B54" s="33" t="s">
        <v>59</v>
      </c>
    </row>
    <row r="55" spans="2:3" x14ac:dyDescent="0.2">
      <c r="C55" t="s">
        <v>65</v>
      </c>
    </row>
    <row r="56" spans="2:3" x14ac:dyDescent="0.2">
      <c r="C56" t="s">
        <v>66</v>
      </c>
    </row>
    <row r="57" spans="2:3" x14ac:dyDescent="0.2">
      <c r="C57" t="s">
        <v>67</v>
      </c>
    </row>
    <row r="58" spans="2:3" x14ac:dyDescent="0.2">
      <c r="C58" t="s">
        <v>68</v>
      </c>
    </row>
    <row r="59" spans="2:3" x14ac:dyDescent="0.2">
      <c r="C59" t="s">
        <v>69</v>
      </c>
    </row>
    <row r="60" spans="2:3" x14ac:dyDescent="0.2">
      <c r="C60" t="s">
        <v>70</v>
      </c>
    </row>
    <row r="98" spans="2:3" x14ac:dyDescent="0.2">
      <c r="C98" s="33" t="s">
        <v>71</v>
      </c>
    </row>
    <row r="101" spans="2:3" x14ac:dyDescent="0.2">
      <c r="B101" t="s">
        <v>72</v>
      </c>
    </row>
    <row r="102" spans="2:3" x14ac:dyDescent="0.2">
      <c r="B102" t="s">
        <v>73</v>
      </c>
    </row>
    <row r="103" spans="2:3" x14ac:dyDescent="0.2">
      <c r="B103" t="s">
        <v>74</v>
      </c>
    </row>
    <row r="128" spans="2:2" x14ac:dyDescent="0.2">
      <c r="B128" s="33" t="s">
        <v>75</v>
      </c>
    </row>
    <row r="141" spans="2:2" x14ac:dyDescent="0.2">
      <c r="B141" s="33" t="s">
        <v>76</v>
      </c>
    </row>
    <row r="142" spans="2:2" x14ac:dyDescent="0.2">
      <c r="B142" t="s">
        <v>77</v>
      </c>
    </row>
    <row r="143" spans="2:2" x14ac:dyDescent="0.2">
      <c r="B143" t="s">
        <v>78</v>
      </c>
    </row>
    <row r="144" spans="2:2" x14ac:dyDescent="0.2">
      <c r="B144" t="s">
        <v>79</v>
      </c>
    </row>
    <row r="145" spans="2:2" x14ac:dyDescent="0.2">
      <c r="B145" t="s">
        <v>80</v>
      </c>
    </row>
    <row r="171" spans="2:2" x14ac:dyDescent="0.2">
      <c r="B171" s="33" t="s">
        <v>81</v>
      </c>
    </row>
    <row r="242" spans="2:2" x14ac:dyDescent="0.2">
      <c r="B242" s="33" t="s">
        <v>59</v>
      </c>
    </row>
    <row r="243" spans="2:2" x14ac:dyDescent="0.2">
      <c r="B243" t="s">
        <v>60</v>
      </c>
    </row>
    <row r="244" spans="2:2" x14ac:dyDescent="0.2">
      <c r="B244" t="s">
        <v>61</v>
      </c>
    </row>
    <row r="245" spans="2:2" x14ac:dyDescent="0.2">
      <c r="B245" t="s">
        <v>62</v>
      </c>
    </row>
    <row r="246" spans="2:2" x14ac:dyDescent="0.2">
      <c r="B246" t="s">
        <v>63</v>
      </c>
    </row>
    <row r="247" spans="2:2" x14ac:dyDescent="0.2">
      <c r="B247" t="s">
        <v>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EF NIF</vt:lpstr>
      <vt:lpstr>BG NIIF</vt:lpstr>
      <vt:lpstr>Razones Financieras</vt:lpstr>
      <vt:lpstr>Otras Razones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2021-12-17T00:09:36Z</dcterms:created>
  <dcterms:modified xsi:type="dcterms:W3CDTF">2021-12-17T03:54:00Z</dcterms:modified>
</cp:coreProperties>
</file>