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artineze\Documents\Master in Finance\"/>
    </mc:Choice>
  </mc:AlternateContent>
  <bookViews>
    <workbookView xWindow="0" yWindow="0" windowWidth="19200" windowHeight="7050" activeTab="3"/>
  </bookViews>
  <sheets>
    <sheet name="1" sheetId="1" r:id="rId1"/>
    <sheet name="2" sheetId="9" r:id="rId2"/>
    <sheet name="3" sheetId="10" r:id="rId3"/>
    <sheet name="4" sheetId="11" r:id="rId4"/>
    <sheet name="5" sheetId="12" r:id="rId5"/>
    <sheet name="6" sheetId="13" r:id="rId6"/>
    <sheet name="7" sheetId="14" r:id="rId7"/>
    <sheet name="8" sheetId="15" r:id="rId8"/>
    <sheet name="9" sheetId="16" r:id="rId9"/>
    <sheet name="10" sheetId="5" r:id="rId10"/>
    <sheet name="11" sheetId="6" r:id="rId11"/>
    <sheet name="12" sheetId="7" r:id="rId12"/>
    <sheet name="13" sheetId="8" r:id="rId13"/>
    <sheet name="14" sheetId="2" r:id="rId14"/>
    <sheet name="15" sheetId="3" r:id="rId15"/>
    <sheet name="16" sheetId="19" r:id="rId16"/>
    <sheet name="Hoja20" sheetId="20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1" l="1"/>
  <c r="U25" i="11"/>
  <c r="Y22" i="11"/>
  <c r="Y21" i="11"/>
  <c r="Y19" i="11"/>
  <c r="Y15" i="11"/>
  <c r="X25" i="11"/>
  <c r="T15" i="11"/>
  <c r="W27" i="11" s="1"/>
  <c r="AF5" i="11"/>
  <c r="AF4" i="11"/>
  <c r="T5" i="11"/>
  <c r="V5" i="11" s="1"/>
  <c r="W5" i="11" s="1"/>
  <c r="T6" i="11" s="1"/>
  <c r="AF7" i="11"/>
  <c r="AD9" i="11"/>
  <c r="AC5" i="11"/>
  <c r="AC4" i="11"/>
  <c r="AC3" i="11"/>
  <c r="W1" i="11"/>
  <c r="G7" i="11"/>
  <c r="M31" i="11"/>
  <c r="O28" i="11"/>
  <c r="O26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5" i="11"/>
  <c r="G13" i="11"/>
  <c r="L6" i="11"/>
  <c r="L7" i="11"/>
  <c r="L8" i="11"/>
  <c r="L9" i="11"/>
  <c r="L10" i="11"/>
  <c r="L11" i="11"/>
  <c r="M11" i="11" s="1"/>
  <c r="L12" i="11"/>
  <c r="M12" i="11" s="1"/>
  <c r="L13" i="11"/>
  <c r="M13" i="11" s="1"/>
  <c r="L14" i="11"/>
  <c r="L15" i="11"/>
  <c r="L16" i="11"/>
  <c r="L17" i="11"/>
  <c r="L18" i="11"/>
  <c r="L19" i="11"/>
  <c r="M19" i="11" s="1"/>
  <c r="L20" i="11"/>
  <c r="M20" i="11" s="1"/>
  <c r="L21" i="11"/>
  <c r="M21" i="11" s="1"/>
  <c r="L22" i="11"/>
  <c r="L23" i="11"/>
  <c r="L24" i="11"/>
  <c r="L5" i="11"/>
  <c r="M5" i="11" s="1"/>
  <c r="M7" i="11"/>
  <c r="M8" i="11"/>
  <c r="M9" i="11"/>
  <c r="M10" i="11"/>
  <c r="M14" i="11"/>
  <c r="M15" i="11"/>
  <c r="M16" i="11"/>
  <c r="M17" i="11"/>
  <c r="M18" i="11"/>
  <c r="M22" i="11"/>
  <c r="M23" i="11"/>
  <c r="M24" i="11"/>
  <c r="M6" i="11"/>
  <c r="X26" i="11" l="1"/>
  <c r="V6" i="11"/>
  <c r="M26" i="11"/>
  <c r="AA14" i="20"/>
  <c r="H31" i="20"/>
  <c r="H33" i="20"/>
  <c r="L19" i="20"/>
  <c r="AC17" i="20"/>
  <c r="AA17" i="20"/>
  <c r="Y4" i="20"/>
  <c r="Y5" i="20"/>
  <c r="Y6" i="20"/>
  <c r="Y7" i="20"/>
  <c r="Y8" i="20"/>
  <c r="Y9" i="20"/>
  <c r="Y10" i="20"/>
  <c r="Y11" i="20"/>
  <c r="Y12" i="20"/>
  <c r="Y13" i="20"/>
  <c r="Y3" i="20"/>
  <c r="Y2" i="20"/>
  <c r="Z14" i="20" s="1"/>
  <c r="X19" i="20"/>
  <c r="X4" i="20"/>
  <c r="X5" i="20" s="1"/>
  <c r="X6" i="20" s="1"/>
  <c r="X7" i="20" s="1"/>
  <c r="X8" i="20" s="1"/>
  <c r="X3" i="20"/>
  <c r="X2" i="20"/>
  <c r="Z15" i="20"/>
  <c r="Y19" i="20"/>
  <c r="Y17" i="20"/>
  <c r="W15" i="20"/>
  <c r="R4" i="20"/>
  <c r="R5" i="20"/>
  <c r="R6" i="20"/>
  <c r="R7" i="20"/>
  <c r="R8" i="20"/>
  <c r="R9" i="20"/>
  <c r="R10" i="20"/>
  <c r="R11" i="20"/>
  <c r="R3" i="20"/>
  <c r="R13" i="20" s="1"/>
  <c r="K18" i="20"/>
  <c r="L18" i="20" s="1"/>
  <c r="J18" i="20"/>
  <c r="I18" i="20"/>
  <c r="G21" i="20"/>
  <c r="G20" i="20"/>
  <c r="L17" i="20"/>
  <c r="K17" i="20"/>
  <c r="J17" i="20"/>
  <c r="I17" i="20"/>
  <c r="G17" i="20"/>
  <c r="C20" i="20"/>
  <c r="C17" i="20"/>
  <c r="W6" i="11" l="1"/>
  <c r="T7" i="11" l="1"/>
  <c r="V7" i="11" l="1"/>
  <c r="W7" i="11" l="1"/>
  <c r="T8" i="11" l="1"/>
  <c r="V8" i="11" s="1"/>
  <c r="W8" i="11" l="1"/>
  <c r="T9" i="11" l="1"/>
  <c r="V9" i="11" s="1"/>
  <c r="W9" i="11" l="1"/>
  <c r="T10" i="11" l="1"/>
  <c r="V10" i="11" s="1"/>
  <c r="W10" i="11" l="1"/>
  <c r="T11" i="11" l="1"/>
  <c r="V11" i="11" l="1"/>
  <c r="W11" i="11" s="1"/>
  <c r="T12" i="11" s="1"/>
  <c r="V12" i="11" l="1"/>
  <c r="W12" i="11" s="1"/>
  <c r="T13" i="11" s="1"/>
  <c r="V13" i="11" s="1"/>
  <c r="W13" i="11" s="1"/>
  <c r="T14" i="11" s="1"/>
  <c r="V14" i="11" s="1"/>
  <c r="W14" i="11" s="1"/>
  <c r="V15" i="11" l="1"/>
  <c r="W15" i="11" s="1"/>
  <c r="T16" i="11" s="1"/>
  <c r="V16" i="11" s="1"/>
  <c r="W16" i="11" s="1"/>
  <c r="T17" i="11" s="1"/>
  <c r="V17" i="11" s="1"/>
  <c r="W17" i="11" s="1"/>
  <c r="T18" i="11" s="1"/>
  <c r="V18" i="11" s="1"/>
  <c r="W18" i="11" s="1"/>
  <c r="T19" i="11" s="1"/>
  <c r="V19" i="11" s="1"/>
  <c r="W19" i="11" s="1"/>
  <c r="T20" i="11" s="1"/>
  <c r="V20" i="11" s="1"/>
  <c r="W20" i="11" s="1"/>
  <c r="T21" i="11" s="1"/>
  <c r="V21" i="11" s="1"/>
  <c r="W21" i="11" s="1"/>
  <c r="T22" i="11" s="1"/>
  <c r="V22" i="11" s="1"/>
  <c r="W22" i="11" s="1"/>
  <c r="T23" i="11" s="1"/>
  <c r="V23" i="11" l="1"/>
  <c r="W23" i="11" s="1"/>
  <c r="T24" i="11" s="1"/>
  <c r="V24" i="11" l="1"/>
  <c r="W24" i="11" l="1"/>
  <c r="V25" i="11"/>
  <c r="W25" i="11" l="1"/>
  <c r="T25" i="11"/>
  <c r="U31" i="11" l="1"/>
  <c r="U32" i="11" s="1"/>
  <c r="U33" i="11" s="1"/>
</calcChain>
</file>

<file path=xl/sharedStrings.xml><?xml version="1.0" encoding="utf-8"?>
<sst xmlns="http://schemas.openxmlformats.org/spreadsheetml/2006/main" count="77" uniqueCount="68">
  <si>
    <t>Invierto</t>
  </si>
  <si>
    <t>1+i</t>
  </si>
  <si>
    <t>6 meses</t>
  </si>
  <si>
    <t>i/2</t>
  </si>
  <si>
    <t>(1+i/2)</t>
  </si>
  <si>
    <t>(1+i/2)(1+i/2)</t>
  </si>
  <si>
    <t>efectiva anual</t>
  </si>
  <si>
    <t>i</t>
  </si>
  <si>
    <t>efectiva semestral</t>
  </si>
  <si>
    <t>Tasa</t>
  </si>
  <si>
    <t>veces al año</t>
  </si>
  <si>
    <t>Efectiva sem</t>
  </si>
  <si>
    <t>Tasa efectiva anual</t>
  </si>
  <si>
    <t>Efectiva anual</t>
  </si>
  <si>
    <t>Tasa Nominales</t>
  </si>
  <si>
    <t>Capitalizable Trimestral</t>
  </si>
  <si>
    <t>Capitalizable semestral</t>
  </si>
  <si>
    <t>iT</t>
  </si>
  <si>
    <t>2T</t>
  </si>
  <si>
    <t>3T</t>
  </si>
  <si>
    <t>4T</t>
  </si>
  <si>
    <t>Tasa EFECTIVA</t>
  </si>
  <si>
    <t>Termino</t>
  </si>
  <si>
    <t>Razon</t>
  </si>
  <si>
    <t>Etiqueta</t>
  </si>
  <si>
    <t>Cargo interés</t>
  </si>
  <si>
    <t>Tasa nominal</t>
  </si>
  <si>
    <t>DE referencia que normalmente está anualizada</t>
  </si>
  <si>
    <t>Tasa efectiva</t>
  </si>
  <si>
    <t>LO QUE REALMENTE GANAS</t>
  </si>
  <si>
    <t>NOMINAL</t>
  </si>
  <si>
    <t>EFECTIVA</t>
  </si>
  <si>
    <t>r</t>
  </si>
  <si>
    <t>…</t>
  </si>
  <si>
    <t>VA</t>
  </si>
  <si>
    <t>numero de pagos</t>
  </si>
  <si>
    <t>tasa de interes</t>
  </si>
  <si>
    <t>Monto del pago</t>
  </si>
  <si>
    <t>Tipo de anualidad</t>
  </si>
  <si>
    <t>(vencida)</t>
  </si>
  <si>
    <t>Tiempo</t>
  </si>
  <si>
    <t>Flujo</t>
  </si>
  <si>
    <t>Fact Des</t>
  </si>
  <si>
    <t>VP</t>
  </si>
  <si>
    <t>Valor Futuro</t>
  </si>
  <si>
    <t>Fact Acum</t>
  </si>
  <si>
    <t>POWER</t>
  </si>
  <si>
    <t>Periodo</t>
  </si>
  <si>
    <t>Saldo Insoluto</t>
  </si>
  <si>
    <t>Pagos</t>
  </si>
  <si>
    <t>Interes</t>
  </si>
  <si>
    <t>Amortización</t>
  </si>
  <si>
    <t>VF=VP(1+i)^n</t>
  </si>
  <si>
    <t>20000=9818.15(1+i)^20</t>
  </si>
  <si>
    <t>=(1+i)^20</t>
  </si>
  <si>
    <t>=1+i</t>
  </si>
  <si>
    <t>Tasa=TasaLR+BETA(Prima de Mercado)</t>
  </si>
  <si>
    <t>Cetes 6%</t>
  </si>
  <si>
    <t>6%+1.2(5%)</t>
  </si>
  <si>
    <t>WACC=%deuda(tasa)+%capital(tasa)</t>
  </si>
  <si>
    <t>Gastos operativos</t>
  </si>
  <si>
    <t>Gastos Adquisicion</t>
  </si>
  <si>
    <t>Utilidad</t>
  </si>
  <si>
    <t>Pago anticipado</t>
  </si>
  <si>
    <t>Prospectivo</t>
  </si>
  <si>
    <t>Retrospectivo</t>
  </si>
  <si>
    <t>VP Prestamo</t>
  </si>
  <si>
    <t>Restar VP Pagos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</si>
</sst>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%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entury Gothic"/>
      <family val="2"/>
    </font>
    <font>
      <b/>
      <sz val="2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right"/>
    </xf>
    <xf numFmtId="9" fontId="0" fillId="0" borderId="0" xfId="0" applyNumberFormat="1"/>
    <xf numFmtId="9" fontId="0" fillId="0" borderId="0" xfId="1" applyFont="1"/>
    <xf numFmtId="0" fontId="0" fillId="2" borderId="0" xfId="0" applyFill="1"/>
    <xf numFmtId="10" fontId="0" fillId="2" borderId="0" xfId="0" applyNumberFormat="1" applyFill="1"/>
    <xf numFmtId="10" fontId="0" fillId="0" borderId="0" xfId="1" applyNumberFormat="1" applyFont="1"/>
    <xf numFmtId="0" fontId="0" fillId="3" borderId="0" xfId="0" applyFill="1"/>
    <xf numFmtId="8" fontId="0" fillId="0" borderId="0" xfId="0" applyNumberFormat="1"/>
    <xf numFmtId="9" fontId="2" fillId="0" borderId="0" xfId="0" applyNumberFormat="1" applyFont="1"/>
    <xf numFmtId="8" fontId="2" fillId="0" borderId="0" xfId="0" applyNumberFormat="1" applyFont="1"/>
    <xf numFmtId="4" fontId="2" fillId="0" borderId="0" xfId="0" applyNumberFormat="1" applyFont="1"/>
    <xf numFmtId="0" fontId="2" fillId="0" borderId="0" xfId="0" quotePrefix="1" applyFont="1"/>
    <xf numFmtId="9" fontId="2" fillId="0" borderId="0" xfId="1" applyFont="1"/>
    <xf numFmtId="165" fontId="2" fillId="0" borderId="0" xfId="1" applyNumberFormat="1" applyFont="1"/>
    <xf numFmtId="164" fontId="2" fillId="0" borderId="0" xfId="0" applyNumberFormat="1" applyFont="1"/>
    <xf numFmtId="10" fontId="2" fillId="0" borderId="0" xfId="0" applyNumberFormat="1" applyFont="1"/>
    <xf numFmtId="164" fontId="2" fillId="2" borderId="0" xfId="1" applyNumberFormat="1" applyFont="1" applyFill="1"/>
    <xf numFmtId="8" fontId="2" fillId="2" borderId="0" xfId="0" applyNumberFormat="1" applyFont="1" applyFill="1"/>
    <xf numFmtId="8" fontId="3" fillId="0" borderId="0" xfId="0" applyNumberFormat="1" applyFont="1"/>
    <xf numFmtId="4" fontId="3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690563</xdr:colOff>
      <xdr:row>2</xdr:row>
      <xdr:rowOff>108623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0"/>
          <a:ext cx="7548563" cy="870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Encontrar el 10mo. término y la suma de los primeros 10 términos de la sucesión geométrica 4, 8, 16, 32,…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11</xdr:col>
      <xdr:colOff>76200</xdr:colOff>
      <xdr:row>5</xdr:row>
      <xdr:rowOff>16043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12700"/>
          <a:ext cx="8458200" cy="190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10</a:t>
          </a:r>
        </a:p>
        <a:p>
          <a:pPr algn="just"/>
          <a:r>
            <a:rPr lang="es-ES_tradnl" altLang="en-US" sz="1650">
              <a:latin typeface="Century Gothic" panose="020B0502020202020204" pitchFamily="34" charset="0"/>
            </a:rPr>
            <a:t>Natalia deposita $100 cada tres meses en una cuenta de ahorros que paga intereses del 6% convertible trimestral.  Si hace su primer depósito el 1 de julio de 2020, ¿qué saldo tendrá la cuenta justo antes del depósito de enero de 2023?</a:t>
          </a:r>
        </a:p>
        <a:p>
          <a:pPr algn="just"/>
          <a:endParaRPr lang="es-ES_tradnl" altLang="en-US" sz="1650">
            <a:latin typeface="Century Gothic" panose="020B0502020202020204" pitchFamily="34" charset="0"/>
          </a:endParaRPr>
        </a:p>
        <a:p>
          <a:pPr algn="just"/>
          <a:r>
            <a:rPr lang="es-ES_tradnl" altLang="en-US" sz="1650">
              <a:solidFill>
                <a:schemeClr val="accent1">
                  <a:lumMod val="75000"/>
                </a:schemeClr>
              </a:solidFill>
              <a:latin typeface="Century Gothic" panose="020B0502020202020204" pitchFamily="34" charset="0"/>
            </a:rPr>
            <a:t>Solución</a:t>
          </a:r>
        </a:p>
        <a:p>
          <a:pPr algn="just"/>
          <a:endParaRPr lang="es-ES_tradnl" altLang="en-US" sz="165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38100</xdr:rowOff>
    </xdr:from>
    <xdr:to>
      <xdr:col>11</xdr:col>
      <xdr:colOff>146050</xdr:colOff>
      <xdr:row>3</xdr:row>
      <xdr:rowOff>25153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9850" y="38100"/>
          <a:ext cx="8458200" cy="113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11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Pablo deposita $200 al comienzo de cada mes en una cuenta de ahorro que otorga una tasa de interés anual efectiva de 4%. Al final de cada mes retira $100 ¿Cuál es el balance de la cuenta al final del tercer año?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11</xdr:col>
      <xdr:colOff>54635</xdr:colOff>
      <xdr:row>4</xdr:row>
      <xdr:rowOff>142614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2">
              <a:extLst>
                <a:ext uri="{FF2B5EF4-FFF2-40B4-BE49-F238E27FC236}">
                  <a16:creationId xmlns:a16="http://schemas.microsoft.com/office/drawing/2014/main" id="{F7F24AAC-4D5B-7948-B85D-9D64784B1230}"/>
                </a:ext>
              </a:extLst>
            </xdr:cNvPr>
            <xdr:cNvSpPr txBox="1"/>
          </xdr:nvSpPr>
          <xdr:spPr>
            <a:xfrm>
              <a:off x="0" y="12700"/>
              <a:ext cx="8436635" cy="165391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r>
                <a:rPr lang="es-ES_tradnl" altLang="en-US" sz="1650">
                  <a:solidFill>
                    <a:srgbClr val="006853"/>
                  </a:solidFill>
                  <a:latin typeface="Century Gothic" panose="020B0502020202020204" pitchFamily="34" charset="0"/>
                </a:rPr>
                <a:t>Ejemplo 12</a:t>
              </a:r>
            </a:p>
            <a:p>
              <a:endParaRPr lang="es-ES_tradnl" sz="1650">
                <a:latin typeface="Century Gothic" panose="020B0502020202020204" pitchFamily="34" charset="0"/>
              </a:endParaRPr>
            </a:p>
            <a:p>
              <a:r>
                <a:rPr lang="es-ES_tradnl" sz="1650">
                  <a:latin typeface="Century Gothic" panose="020B0502020202020204" pitchFamily="34" charset="0"/>
                  <a:ea typeface="Calibri" panose="020F0502020204030204" pitchFamily="34" charset="0"/>
                </a:rPr>
                <a:t>Pedro empieza un fondo de ahorro mediante depósitos trimestrales de MXN $1,000 iniciando el 1º de junio N. Encuentre el valor acumulado al 1º de junio de N+4 inmediatamente después del ultimo depósito y que el fondo de ahorro gana  una tasa de </a:t>
              </a:r>
              <a14:m>
                <m:oMath xmlns:m="http://schemas.openxmlformats.org/officeDocument/2006/math">
                  <m:sSup>
                    <m:sSupPr>
                      <m:ctrlPr>
                        <a:rPr lang="es-ES_tradnl" sz="1650" i="1">
                          <a:latin typeface="Cambria Math" panose="02040503050406030204" pitchFamily="18" charset="0"/>
                          <a:cs typeface="Shree Devanagari 714" panose="02000600000000000000" pitchFamily="2" charset="0"/>
                        </a:rPr>
                      </m:ctrlPr>
                    </m:sSupPr>
                    <m:e>
                      <m:r>
                        <a:rPr lang="es-ES_tradnl" sz="1650" i="1">
                          <a:latin typeface="Cambria Math" panose="02040503050406030204" pitchFamily="18" charset="0"/>
                          <a:ea typeface="Calibri" panose="020F0502020204030204" pitchFamily="34" charset="0"/>
                          <a:cs typeface="Shree Devanagari 714" panose="02000600000000000000" pitchFamily="2" charset="0"/>
                        </a:rPr>
                        <m:t>𝑖</m:t>
                      </m:r>
                    </m:e>
                    <m:sup>
                      <m:r>
                        <a:rPr lang="es-ES_tradnl" sz="1650" i="1">
                          <a:latin typeface="Cambria Math" panose="02040503050406030204" pitchFamily="18" charset="0"/>
                          <a:ea typeface="Calibri" panose="020F0502020204030204" pitchFamily="34" charset="0"/>
                          <a:cs typeface="Shree Devanagari 714" panose="02000600000000000000" pitchFamily="2" charset="0"/>
                        </a:rPr>
                        <m:t>(2)</m:t>
                      </m:r>
                    </m:sup>
                  </m:sSup>
                  <m:r>
                    <a:rPr lang="es-ES_tradnl" sz="1650" i="1">
                      <a:latin typeface="Cambria Math" panose="02040503050406030204" pitchFamily="18" charset="0"/>
                      <a:ea typeface="Calibri" panose="020F0502020204030204" pitchFamily="34" charset="0"/>
                      <a:cs typeface="Shree Devanagari 714" panose="02000600000000000000" pitchFamily="2" charset="0"/>
                    </a:rPr>
                    <m:t>=8.08%</m:t>
                  </m:r>
                  <m:r>
                    <a:rPr lang="es-MX" sz="1650" b="0" i="0">
                      <a:latin typeface="Cambria Math" panose="02040503050406030204" pitchFamily="18" charset="0"/>
                      <a:ea typeface="Calibri" panose="020F0502020204030204" pitchFamily="34" charset="0"/>
                      <a:cs typeface="Shree Devanagari 714" panose="02000600000000000000" pitchFamily="2" charset="0"/>
                    </a:rPr>
                    <m:t>,</m:t>
                  </m:r>
                </m:oMath>
              </a14:m>
              <a:endParaRPr lang="es-ES_tradnl" sz="1650">
                <a:latin typeface="Century Gothic" panose="020B0502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TextBox 2">
              <a:extLst>
                <a:ext uri="{FF2B5EF4-FFF2-40B4-BE49-F238E27FC236}">
                  <a16:creationId xmlns:a16="http://schemas.microsoft.com/office/drawing/2014/main" id="{F7F24AAC-4D5B-7948-B85D-9D64784B1230}"/>
                </a:ext>
              </a:extLst>
            </xdr:cNvPr>
            <xdr:cNvSpPr txBox="1"/>
          </xdr:nvSpPr>
          <xdr:spPr>
            <a:xfrm>
              <a:off x="0" y="12700"/>
              <a:ext cx="8436635" cy="165391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r>
                <a:rPr lang="es-ES_tradnl" altLang="en-US" sz="1650">
                  <a:solidFill>
                    <a:srgbClr val="006853"/>
                  </a:solidFill>
                  <a:latin typeface="Century Gothic" panose="020B0502020202020204" pitchFamily="34" charset="0"/>
                </a:rPr>
                <a:t>Ejemplo 12</a:t>
              </a:r>
            </a:p>
            <a:p>
              <a:endParaRPr lang="es-ES_tradnl" sz="1650">
                <a:latin typeface="Century Gothic" panose="020B0502020202020204" pitchFamily="34" charset="0"/>
              </a:endParaRPr>
            </a:p>
            <a:p>
              <a:r>
                <a:rPr lang="es-ES_tradnl" sz="1650">
                  <a:latin typeface="Century Gothic" panose="020B0502020202020204" pitchFamily="34" charset="0"/>
                  <a:ea typeface="Calibri" panose="020F0502020204030204" pitchFamily="34" charset="0"/>
                </a:rPr>
                <a:t>Pedro empieza un fondo de ahorro mediante depósitos trimestrales de MXN $1,000 iniciando el 1º de junio N. Encuentre el valor acumulado al 1º de junio de N+4 inmediatamente después del ultimo depósito y que el fondo de ahorro gana  una tasa de </a:t>
              </a:r>
              <a:r>
                <a:rPr lang="es-ES_tradnl" sz="1650" i="0">
                  <a:latin typeface="Cambria Math" panose="02040503050406030204" pitchFamily="18" charset="0"/>
                  <a:ea typeface="Calibri" panose="020F0502020204030204" pitchFamily="34" charset="0"/>
                  <a:cs typeface="Shree Devanagari 714" panose="02000600000000000000" pitchFamily="2" charset="0"/>
                </a:rPr>
                <a:t>𝑖^((2))=8.08%</a:t>
              </a:r>
              <a:r>
                <a:rPr lang="es-MX" sz="1650" b="0" i="0">
                  <a:latin typeface="Cambria Math" panose="02040503050406030204" pitchFamily="18" charset="0"/>
                  <a:ea typeface="Calibri" panose="020F0502020204030204" pitchFamily="34" charset="0"/>
                  <a:cs typeface="Shree Devanagari 714" panose="02000600000000000000" pitchFamily="2" charset="0"/>
                </a:rPr>
                <a:t>,</a:t>
              </a:r>
              <a:endParaRPr lang="es-ES_tradnl" sz="1650">
                <a:latin typeface="Century Gothic" panose="020B0502020202020204" pitchFamily="34" charset="0"/>
              </a:endParaRP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11</xdr:col>
      <xdr:colOff>54635</xdr:colOff>
      <xdr:row>6</xdr:row>
      <xdr:rowOff>153903</xdr:rowOff>
    </xdr:to>
    <xdr:sp macro="" textlink="">
      <xdr:nvSpPr>
        <xdr:cNvPr id="2" name="TextBox 23">
          <a:extLst>
            <a:ext uri="{FF2B5EF4-FFF2-40B4-BE49-F238E27FC236}">
              <a16:creationId xmlns:a16="http://schemas.microsoft.com/office/drawing/2014/main" id="{CA0AC48C-A259-C541-ABC1-BAB6C73EAC3B}"/>
            </a:ext>
          </a:extLst>
        </xdr:cNvPr>
        <xdr:cNvSpPr txBox="1"/>
      </xdr:nvSpPr>
      <xdr:spPr>
        <a:xfrm>
          <a:off x="0" y="12700"/>
          <a:ext cx="8436635" cy="242720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13</a:t>
          </a:r>
        </a:p>
        <a:p>
          <a:endParaRPr lang="es-ES_tradnl" sz="1650">
            <a:latin typeface="Century Gothic" panose="020B0502020202020204" pitchFamily="34" charset="0"/>
          </a:endParaRPr>
        </a:p>
        <a:p>
          <a:r>
            <a:rPr lang="es-ES_tradnl" sz="1650">
              <a:latin typeface="Century Gothic" panose="020B0502020202020204" pitchFamily="34" charset="0"/>
            </a:rPr>
            <a:t>Para prepararse para su jubilación, un trabajador deposita $5,500 en un plan de ahorro para el retiro cada año durante 20 años comenzando en su cumpleaños 31.  Cuando llega a los 51 desea retirar 30 pagos anuales iguales.  ¿De qué cantidad será cada retiro si la tasa de interés es del 12% efectivo anual durante los primeros 10 años; 10% efectiva anual para los siguientes 10 años y 11% efectivo anual para el periodo de retiro de 30 años?</a:t>
          </a:r>
        </a:p>
        <a:p>
          <a:endParaRPr lang="en-MX" sz="165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11</xdr:col>
      <xdr:colOff>27905</xdr:colOff>
      <xdr:row>3</xdr:row>
      <xdr:rowOff>25153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38100"/>
          <a:ext cx="8409905" cy="113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14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Suponga que una Compañía emite un instrumento financiero que paga dividendos de $60,000 al final de cada año de forma indefinida. Si el costo de capital es 6%, calcule el valor del instrumento financiero al principio del año.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11</xdr:col>
      <xdr:colOff>21465</xdr:colOff>
      <xdr:row>5</xdr:row>
      <xdr:rowOff>9693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6350"/>
          <a:ext cx="8403465" cy="1908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15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Una persona pide prestados $10,000 y logra negociar su pago de la siguiente manera: </a:t>
          </a:r>
        </a:p>
        <a:p>
          <a:pPr marL="257175" indent="-257175" algn="just">
            <a:buFont typeface="Arial" panose="020B0604020202020204" pitchFamily="34" charset="0"/>
            <a:buChar char="•"/>
          </a:pPr>
          <a:r>
            <a:rPr lang="es-ES_tradnl" altLang="en-US" sz="1650">
              <a:latin typeface="Century Gothic" panose="020B0502020202020204" pitchFamily="34" charset="0"/>
            </a:rPr>
            <a:t>realizar un primer pago al final del noveno mes, y </a:t>
          </a:r>
        </a:p>
        <a:p>
          <a:pPr marL="257175" indent="-257175" algn="just">
            <a:buFont typeface="Arial" panose="020B0604020202020204" pitchFamily="34" charset="0"/>
            <a:buChar char="•"/>
          </a:pPr>
          <a:r>
            <a:rPr lang="es-ES_tradnl" altLang="en-US" sz="1650">
              <a:latin typeface="Century Gothic" panose="020B0502020202020204" pitchFamily="34" charset="0"/>
            </a:rPr>
            <a:t>realizar 60 pagos mensuales iguales.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Si </a:t>
          </a:r>
          <a:r>
            <a:rPr lang="es-ES_tradnl" altLang="en-US" sz="1650" i="1">
              <a:latin typeface="Century Gothic" panose="020B0502020202020204" pitchFamily="34" charset="0"/>
              <a:cs typeface="Times New Roman" panose="02020603050405020304" pitchFamily="18" charset="0"/>
            </a:rPr>
            <a:t>x</a:t>
          </a:r>
          <a:r>
            <a:rPr lang="es-ES_tradnl" altLang="en-US" sz="1650">
              <a:latin typeface="Century Gothic" panose="020B0502020202020204" pitchFamily="34" charset="0"/>
            </a:rPr>
            <a:t> corresponde al monto de los pagos y la tasa de interés anual es de 18% anual convertible mensual. ¿Cuál es el valor de </a:t>
          </a:r>
          <a:r>
            <a:rPr lang="es-ES_tradnl" altLang="en-US" sz="1650" i="1">
              <a:latin typeface="Century Gothic" panose="020B0502020202020204" pitchFamily="34" charset="0"/>
              <a:cs typeface="Times New Roman" panose="02020603050405020304" pitchFamily="18" charset="0"/>
            </a:rPr>
            <a:t>x</a:t>
          </a:r>
          <a:r>
            <a:rPr lang="es-ES_tradnl" altLang="en-US" sz="1650">
              <a:latin typeface="Century Gothic" panose="020B0502020202020204" pitchFamily="34" charset="0"/>
            </a:rPr>
            <a:t>?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11</xdr:col>
      <xdr:colOff>21465</xdr:colOff>
      <xdr:row>2</xdr:row>
      <xdr:rowOff>140373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31750"/>
          <a:ext cx="8403465" cy="870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16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A partir del Ejemplo 15 calcular la cantidad de cada pago si se realizan los pagos de forma anticipada y sin diferimiento.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34925</xdr:colOff>
      <xdr:row>10</xdr:row>
      <xdr:rowOff>104775</xdr:rowOff>
    </xdr:from>
    <xdr:ext cx="583429" cy="4138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2320925" y="1946275"/>
              <a:ext cx="583429" cy="41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num>
                              <m:den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20925" y="1946275"/>
              <a:ext cx="583429" cy="41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(1+𝑖/2)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MX" sz="1100" b="0" i="0">
                  <a:latin typeface="Cambria Math" panose="02040503050406030204" pitchFamily="18" charset="0"/>
                </a:rPr>
                <a:t>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5</xdr:col>
      <xdr:colOff>231775</xdr:colOff>
      <xdr:row>23</xdr:row>
      <xdr:rowOff>92075</xdr:rowOff>
    </xdr:from>
    <xdr:ext cx="1281698" cy="4000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4041775" y="4327525"/>
              <a:ext cx="1281698" cy="400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num>
                              <m:den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041775" y="4327525"/>
              <a:ext cx="1281698" cy="400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(1+𝑟)=(1+𝑖/𝑚)^𝑚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5</xdr:col>
      <xdr:colOff>282575</xdr:colOff>
      <xdr:row>26</xdr:row>
      <xdr:rowOff>66675</xdr:rowOff>
    </xdr:from>
    <xdr:ext cx="1281698" cy="4000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4092575" y="4854575"/>
              <a:ext cx="1281698" cy="400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num>
                              <m:den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092575" y="4854575"/>
              <a:ext cx="1281698" cy="400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(1+𝑟)=(1+𝑖/𝑚)^𝑚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29</xdr:col>
      <xdr:colOff>0</xdr:colOff>
      <xdr:row>18</xdr:row>
      <xdr:rowOff>0</xdr:rowOff>
    </xdr:from>
    <xdr:ext cx="1281698" cy="4000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22485350" y="3314700"/>
              <a:ext cx="1281698" cy="400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num>
                              <m:den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22485350" y="3314700"/>
              <a:ext cx="1281698" cy="400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(1+𝑟)=(1+𝑖/𝑚)^𝑚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29</xdr:col>
      <xdr:colOff>12700</xdr:colOff>
      <xdr:row>21</xdr:row>
      <xdr:rowOff>69850</xdr:rowOff>
    </xdr:from>
    <xdr:ext cx="1641090" cy="420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22498050" y="3937000"/>
              <a:ext cx="1641090" cy="420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1/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sup>
                    </m:sSup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num>
                              <m:den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22498050" y="3937000"/>
              <a:ext cx="1641090" cy="420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(1+𝑟)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lang="es-MX" sz="1100" b="0" i="0">
                  <a:latin typeface="Cambria Math" panose="02040503050406030204" pitchFamily="18" charset="0"/>
                </a:rPr>
                <a:t>1/𝑚)=(1+𝑖/𝑚)^(𝑚/𝑚)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29</xdr:col>
      <xdr:colOff>69850</xdr:colOff>
      <xdr:row>24</xdr:row>
      <xdr:rowOff>38100</xdr:rowOff>
    </xdr:from>
    <xdr:ext cx="1388713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22555200" y="4457700"/>
              <a:ext cx="1388713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1/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sup>
                    </m:sSup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num>
                          <m:den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2555200" y="4457700"/>
              <a:ext cx="1388713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(1+𝑟)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lang="es-MX" sz="1100" b="0" i="0">
                  <a:latin typeface="Cambria Math" panose="02040503050406030204" pitchFamily="18" charset="0"/>
                </a:rPr>
                <a:t>1/𝑚)=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(1+𝑖/𝑚)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8</xdr:col>
      <xdr:colOff>530225</xdr:colOff>
      <xdr:row>26</xdr:row>
      <xdr:rowOff>22225</xdr:rowOff>
    </xdr:from>
    <xdr:ext cx="1381404" cy="4110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6975475" y="4810125"/>
              <a:ext cx="1381404" cy="411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e>
                    </m:d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e>
                                  <m:sup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(</m:t>
                                    </m:r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𝑚</m:t>
                                    </m:r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)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6975475" y="4810125"/>
              <a:ext cx="1381404" cy="411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(1+𝑖)=(1+𝑖^((𝑚))/𝑚)^𝑚</a:t>
              </a:r>
              <a:endParaRPr lang="es-MX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675085</xdr:colOff>
      <xdr:row>2</xdr:row>
      <xdr:rowOff>108623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0"/>
          <a:ext cx="7533085" cy="870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2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Encontrar la suma de la siguiente serie geométrica:</a:t>
          </a:r>
        </a:p>
        <a:p>
          <a:pPr algn="ctr" eaLnBrk="1" hangingPunct="1"/>
          <a:r>
            <a:rPr lang="es-ES_tradnl" altLang="en-US" sz="1650">
              <a:latin typeface="Century Gothic" panose="020B0502020202020204" pitchFamily="34" charset="0"/>
            </a:rPr>
            <a:t>1, 1/2,1/4, 1/8, 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675085</xdr:colOff>
      <xdr:row>2</xdr:row>
      <xdr:rowOff>108623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0"/>
          <a:ext cx="7533085" cy="870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3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Encontrar la suma de la siguiente serie geométrica:</a:t>
          </a:r>
        </a:p>
        <a:p>
          <a:pPr algn="ctr" eaLnBrk="1" hangingPunct="1"/>
          <a:r>
            <a:rPr lang="es-ES_tradnl" altLang="en-US" sz="1650">
              <a:latin typeface="Century Gothic" panose="020B0502020202020204" pitchFamily="34" charset="0"/>
            </a:rPr>
            <a:t>1, -1/4,1/16, -1/64, 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104775</xdr:colOff>
      <xdr:row>2</xdr:row>
      <xdr:rowOff>111130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19050"/>
          <a:ext cx="8486775" cy="85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4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Encontrar el valor presente de una anualidad que paga $1,000 al final de cada año por 20 años, si la tasa de interés es 8% anual.</a:t>
          </a:r>
        </a:p>
      </xdr:txBody>
    </xdr:sp>
    <xdr:clientData/>
  </xdr:twoCellAnchor>
  <xdr:oneCellAnchor>
    <xdr:from>
      <xdr:col>11</xdr:col>
      <xdr:colOff>1527175</xdr:colOff>
      <xdr:row>0</xdr:row>
      <xdr:rowOff>263525</xdr:rowOff>
    </xdr:from>
    <xdr:ext cx="1910010" cy="5141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/>
            <xdr:cNvSpPr txBox="1"/>
          </xdr:nvSpPr>
          <xdr:spPr>
            <a:xfrm>
              <a:off x="11045825" y="263525"/>
              <a:ext cx="1910010" cy="5141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e>
                            </m:d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𝑝𝑜𝑡𝑒𝑛𝑐𝑖𝑎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(1+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,−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1100" b="0"/>
            </a:p>
            <a:p>
              <a:endParaRPr lang="es-MX" sz="1100"/>
            </a:p>
          </xdr:txBody>
        </xdr:sp>
      </mc:Choice>
      <mc:Fallback>
        <xdr:sp macro="" textlink="">
          <xdr:nvSpPr>
            <xdr:cNvPr id="3" name="CuadroTexto 2"/>
            <xdr:cNvSpPr txBox="1"/>
          </xdr:nvSpPr>
          <xdr:spPr>
            <a:xfrm>
              <a:off x="11045825" y="263525"/>
              <a:ext cx="1910010" cy="5141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1/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(1+𝑖)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MX" sz="1100" b="0" i="0">
                  <a:latin typeface="Cambria Math" panose="02040503050406030204" pitchFamily="18" charset="0"/>
                </a:rPr>
                <a:t>𝑛 =𝑝𝑜𝑡𝑒𝑛𝑐𝑖𝑎(1+𝑖,−𝑛)</a:t>
              </a:r>
              <a:endParaRPr lang="es-MX" sz="1100" b="0"/>
            </a:p>
            <a:p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79375</xdr:colOff>
      <xdr:row>1</xdr:row>
      <xdr:rowOff>28575</xdr:rowOff>
    </xdr:from>
    <xdr:ext cx="1929631" cy="344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/>
            <xdr:cNvSpPr txBox="1"/>
          </xdr:nvSpPr>
          <xdr:spPr>
            <a:xfrm>
              <a:off x="13306425" y="409575"/>
              <a:ext cx="1929631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e>
                        </m:d>
                      </m:e>
                      <m:sup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</m:sup>
                    </m:sSup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𝑝𝑜𝑡𝑒𝑛𝑐𝑖𝑎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(1+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1100" b="0"/>
            </a:p>
            <a:p>
              <a:endParaRPr lang="es-MX" sz="1100"/>
            </a:p>
          </xdr:txBody>
        </xdr:sp>
      </mc:Choice>
      <mc:Fallback>
        <xdr:sp macro="" textlink="">
          <xdr:nvSpPr>
            <xdr:cNvPr id="4" name="CuadroTexto 3"/>
            <xdr:cNvSpPr txBox="1"/>
          </xdr:nvSpPr>
          <xdr:spPr>
            <a:xfrm>
              <a:off x="13306425" y="409575"/>
              <a:ext cx="1929631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(1+𝑖)^𝑛</a:t>
              </a:r>
              <a:r>
                <a:rPr lang="es-MX" sz="1100" b="0" i="0">
                  <a:latin typeface="Cambria Math" panose="02040503050406030204" pitchFamily="18" charset="0"/>
                </a:rPr>
                <a:t>=𝑝𝑜𝑡𝑒𝑛𝑐𝑖𝑎(1+𝑖,𝑛)</a:t>
              </a:r>
              <a:endParaRPr lang="es-MX" sz="1100" b="0"/>
            </a:p>
            <a:p>
              <a:endParaRPr lang="es-MX" sz="1100"/>
            </a:p>
          </xdr:txBody>
        </xdr:sp>
      </mc:Fallback>
    </mc:AlternateContent>
    <xdr:clientData/>
  </xdr:oneCellAnchor>
  <xdr:oneCellAnchor>
    <xdr:from>
      <xdr:col>12</xdr:col>
      <xdr:colOff>860425</xdr:colOff>
      <xdr:row>27</xdr:row>
      <xdr:rowOff>142875</xdr:rowOff>
    </xdr:from>
    <xdr:ext cx="1061637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/>
            <xdr:cNvSpPr txBox="1"/>
          </xdr:nvSpPr>
          <xdr:spPr>
            <a:xfrm>
              <a:off x="12163425" y="10429875"/>
              <a:ext cx="10616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𝑉𝐹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𝑉𝑃</m:t>
                    </m:r>
                    <m:sSup>
                      <m:sSup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e>
                        </m:d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5" name="CuadroTexto 4"/>
            <xdr:cNvSpPr txBox="1"/>
          </xdr:nvSpPr>
          <xdr:spPr>
            <a:xfrm>
              <a:off x="12163425" y="10429875"/>
              <a:ext cx="10616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𝑉𝐹=𝑉𝑃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(1+𝑖)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MX" sz="1100" b="0" i="0">
                  <a:latin typeface="Cambria Math" panose="02040503050406030204" pitchFamily="18" charset="0"/>
                </a:rPr>
                <a:t>𝑛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11</xdr:col>
      <xdr:colOff>1736725</xdr:colOff>
      <xdr:row>28</xdr:row>
      <xdr:rowOff>66675</xdr:rowOff>
    </xdr:from>
    <xdr:ext cx="1791581" cy="3408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5"/>
            <xdr:cNvSpPr txBox="1"/>
          </xdr:nvSpPr>
          <xdr:spPr>
            <a:xfrm>
              <a:off x="11255375" y="10734675"/>
              <a:ext cx="1791581" cy="340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𝑉𝐹</m:t>
                        </m:r>
                      </m:num>
                      <m:den>
                        <m:sSup>
                          <m:sSup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e>
                            </m:d>
                          </m:e>
                          <m:sup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𝑛</m:t>
                            </m:r>
                          </m:sup>
                        </m:sSup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𝑉𝐹</m:t>
                    </m:r>
                    <m:sSup>
                      <m:sSup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e>
                        </m:d>
                      </m:e>
                      <m:sup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</m:sup>
                    </m:sSup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𝑉𝑃</m:t>
                    </m:r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6" name="CuadroTexto 5"/>
            <xdr:cNvSpPr txBox="1"/>
          </xdr:nvSpPr>
          <xdr:spPr>
            <a:xfrm>
              <a:off x="11255375" y="10734675"/>
              <a:ext cx="1791581" cy="340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𝑉𝐹/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(1+𝑖)^𝑛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MX" sz="1100" b="0" i="0">
                  <a:latin typeface="Cambria Math" panose="02040503050406030204" pitchFamily="18" charset="0"/>
                </a:rPr>
                <a:t>=𝑉𝐹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(1+𝑖)^(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𝑛)</a:t>
              </a:r>
              <a:r>
                <a:rPr lang="es-MX" sz="1100" b="0" i="0">
                  <a:latin typeface="Cambria Math" panose="02040503050406030204" pitchFamily="18" charset="0"/>
                </a:rPr>
                <a:t>=𝑉𝑃</a:t>
              </a:r>
              <a:endParaRPr lang="es-MX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11</xdr:col>
      <xdr:colOff>104775</xdr:colOff>
      <xdr:row>2</xdr:row>
      <xdr:rowOff>358696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12700"/>
          <a:ext cx="8486775" cy="110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5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José tiene $20,000 ahorrados y se sabe que la tasa de interés que le ofrece le banco es 10% convertible trimestral ¿Cuánto podrá retirar cada trimestre para acabarse su ahorro en 10 años?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11</xdr:col>
      <xdr:colOff>15815</xdr:colOff>
      <xdr:row>10</xdr:row>
      <xdr:rowOff>366597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46DA80BC-645E-D040-8A90-F734AE9F4CAD}"/>
                </a:ext>
              </a:extLst>
            </xdr:cNvPr>
            <xdr:cNvSpPr/>
          </xdr:nvSpPr>
          <xdr:spPr>
            <a:xfrm>
              <a:off x="0" y="12700"/>
              <a:ext cx="8397815" cy="416389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algn="just"/>
              <a:r>
                <a:rPr lang="es-ES_tradnl" altLang="en-US" sz="1650">
                  <a:solidFill>
                    <a:srgbClr val="006853"/>
                  </a:solidFill>
                  <a:latin typeface="Century Gothic" panose="020B0502020202020204" pitchFamily="34" charset="0"/>
                </a:rPr>
                <a:t>Ejemplo 6</a:t>
              </a:r>
            </a:p>
            <a:p>
              <a:pPr algn="just"/>
              <a:endParaRPr lang="es-ES_tradnl" altLang="en-US" sz="1650">
                <a:solidFill>
                  <a:srgbClr val="006853"/>
                </a:solidFill>
                <a:latin typeface="Century Gothic" panose="020B0502020202020204" pitchFamily="34" charset="0"/>
              </a:endParaRPr>
            </a:p>
            <a:p>
              <a:pPr algn="just"/>
              <a:r>
                <a:rPr lang="es-ES_tradnl" sz="1650">
                  <a:latin typeface="Century Gothic" panose="020B0502020202020204" pitchFamily="34" charset="0"/>
                  <a:ea typeface="Cambria" panose="02040503050406030204" pitchFamily="18" charset="0"/>
                  <a:cs typeface="Times New Roman" panose="02020603050405020304" pitchFamily="18" charset="0"/>
                </a:rPr>
                <a:t>Calcular el valor acumulado de</a:t>
              </a:r>
              <a:endParaRPr lang="en-MX" sz="1650"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685800" lvl="1" indent="-342900" algn="just">
                <a:buClr>
                  <a:srgbClr val="006853"/>
                </a:buClr>
                <a:buFont typeface="+mj-lt"/>
                <a:buAutoNum type="alphaLcPeriod"/>
              </a:pPr>
              <a:r>
                <a:rPr lang="es-ES_tradnl" sz="1650">
                  <a:latin typeface="Century Gothic" panose="020B0502020202020204" pitchFamily="34" charset="0"/>
                  <a:ea typeface="Cambria" panose="02040503050406030204" pitchFamily="18" charset="0"/>
                  <a:cs typeface="Times New Roman" panose="02020603050405020304" pitchFamily="18" charset="0"/>
                </a:rPr>
                <a:t>500 mensuales durante 4 años tres meses, al 10% compuesto mensualmente.</a:t>
              </a:r>
            </a:p>
            <a:p>
              <a:pPr lvl="1" algn="just">
                <a:buClr>
                  <a:srgbClr val="006853"/>
                </a:buClr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" panose="02040503050406030204" pitchFamily="18" charset="0"/>
                        <a:cs typeface="Times New Roman" panose="02020603050405020304" pitchFamily="18" charset="0"/>
                      </a:rPr>
                      <m:t>500</m:t>
                    </m:r>
                    <m:sSub>
                      <m:sSubPr>
                        <m:ctrlPr>
                          <a:rPr lang="es-E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a:rPr lang="es-E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𝑠</m:t>
                        </m:r>
                      </m:e>
                      <m:sub>
                        <m:d>
                          <m:dPr>
                            <m:begChr m:val=""/>
                            <m:endChr m:val="|"/>
                            <m:ctrlP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dPr>
                          <m:e>
                            <m:acc>
                              <m:accPr>
                                <m:chr m:val="̅"/>
                                <m:ctrlPr>
                                  <a:rPr lang="es-E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cs typeface="Times New Roman" panose="020206030504050203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s-E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cs typeface="Times New Roman" panose="02020603050405020304" pitchFamily="18" charset="0"/>
                                  </a:rPr>
                                  <m:t>51</m:t>
                                </m:r>
                              </m:e>
                            </m:acc>
                          </m:e>
                        </m:d>
                        <m:f>
                          <m:fPr>
                            <m:ctrlP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fPr>
                          <m:num>
                            <m: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10%</m:t>
                            </m:r>
                          </m:num>
                          <m:den>
                            <m: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12</m:t>
                            </m:r>
                          </m:den>
                        </m:f>
                      </m:sub>
                    </m:sSub>
                    <m:r>
                      <a:rPr lang="es-E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=</m:t>
                    </m:r>
                  </m:oMath>
                </m:oMathPara>
              </a14:m>
              <a:endParaRPr lang="en-MX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685800" lvl="1" indent="-342900" algn="just">
                <a:buClr>
                  <a:srgbClr val="006853"/>
                </a:buClr>
                <a:buFont typeface="+mj-lt"/>
                <a:buAutoNum type="alphaLcPeriod" startAt="2"/>
              </a:pPr>
              <a:r>
                <a:rPr lang="es-ES_tradnl" sz="1650">
                  <a:latin typeface="Century Gothic" panose="020B0502020202020204" pitchFamily="34" charset="0"/>
                  <a:ea typeface="Cambria" panose="02040503050406030204" pitchFamily="18" charset="0"/>
                  <a:cs typeface="Times New Roman" panose="02020603050405020304" pitchFamily="18" charset="0"/>
                </a:rPr>
                <a:t>800 trimestrales durante 6 años 3 meses al 14.25% compuesto trimestralmente.</a:t>
              </a:r>
            </a:p>
            <a:p>
              <a:pPr lvl="1" algn="just">
                <a:buClr>
                  <a:srgbClr val="006853"/>
                </a:buClr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" panose="02040503050406030204" pitchFamily="18" charset="0"/>
                        <a:cs typeface="Times New Roman" panose="02020603050405020304" pitchFamily="18" charset="0"/>
                      </a:rPr>
                      <m:t>800</m:t>
                    </m:r>
                    <m:sSub>
                      <m:sSubPr>
                        <m:ctrlPr>
                          <a:rPr lang="es-E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a:rPr lang="es-E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𝑠</m:t>
                        </m:r>
                      </m:e>
                      <m:sub>
                        <m:d>
                          <m:dPr>
                            <m:begChr m:val=""/>
                            <m:endChr m:val="|"/>
                            <m:ctrlP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dPr>
                          <m:e>
                            <m:acc>
                              <m:accPr>
                                <m:chr m:val="̅"/>
                                <m:ctrlPr>
                                  <a:rPr lang="es-E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cs typeface="Times New Roman" panose="020206030504050203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s-E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cs typeface="Times New Roman" panose="02020603050405020304" pitchFamily="18" charset="0"/>
                                  </a:rPr>
                                  <m:t>25</m:t>
                                </m:r>
                              </m:e>
                            </m:acc>
                          </m:e>
                        </m:d>
                        <m:f>
                          <m:fPr>
                            <m:ctrlP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fPr>
                          <m:num>
                            <m: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14.25%</m:t>
                            </m:r>
                          </m:num>
                          <m:den>
                            <m: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4</m:t>
                            </m:r>
                          </m:den>
                        </m:f>
                      </m:sub>
                    </m:sSub>
                    <m:r>
                      <a:rPr lang="es-E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=</m:t>
                    </m:r>
                  </m:oMath>
                </m:oMathPara>
              </a14:m>
              <a:endParaRPr lang="en-MX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342900" lvl="1" indent="-342900" algn="just">
                <a:buClr>
                  <a:srgbClr val="006853"/>
                </a:buClr>
                <a:buFont typeface="+mj-lt"/>
                <a:buAutoNum type="alphaLcPeriod"/>
              </a:pPr>
              <a:endParaRPr lang="en-MX" sz="1650">
                <a:solidFill>
                  <a:srgbClr val="C00000"/>
                </a:solidFill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685800" lvl="1" indent="-342900" algn="just">
                <a:buClr>
                  <a:srgbClr val="006853"/>
                </a:buClr>
                <a:buFont typeface="+mj-lt"/>
                <a:buAutoNum type="alphaLcPeriod" startAt="3"/>
              </a:pPr>
              <a:r>
                <a:rPr lang="es-ES_tradnl" sz="1650">
                  <a:latin typeface="Century Gothic" panose="020B0502020202020204" pitchFamily="34" charset="0"/>
                  <a:ea typeface="Cambria" panose="02040503050406030204" pitchFamily="18" charset="0"/>
                  <a:cs typeface="Times New Roman" panose="02020603050405020304" pitchFamily="18" charset="0"/>
                </a:rPr>
                <a:t>1000 cada semestre durante 10 años al 12.23% compuesto semestralmente</a:t>
              </a:r>
            </a:p>
            <a:p>
              <a:pPr lvl="1" algn="just">
                <a:buClr>
                  <a:srgbClr val="B36932"/>
                </a:buClr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" panose="02040503050406030204" pitchFamily="18" charset="0"/>
                        <a:cs typeface="Times New Roman" panose="02020603050405020304" pitchFamily="18" charset="0"/>
                      </a:rPr>
                      <m:t>1,000</m:t>
                    </m:r>
                    <m:sSub>
                      <m:sSubPr>
                        <m:ctrlPr>
                          <a:rPr lang="es-E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a:rPr lang="es-E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𝑠</m:t>
                        </m:r>
                      </m:e>
                      <m:sub>
                        <m:d>
                          <m:dPr>
                            <m:begChr m:val=""/>
                            <m:endChr m:val="|"/>
                            <m:ctrlP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dPr>
                          <m:e>
                            <m:acc>
                              <m:accPr>
                                <m:chr m:val="̅"/>
                                <m:ctrlPr>
                                  <a:rPr lang="es-E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cs typeface="Times New Roman" panose="020206030504050203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s-E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cs typeface="Times New Roman" panose="02020603050405020304" pitchFamily="18" charset="0"/>
                                  </a:rPr>
                                  <m:t>20</m:t>
                                </m:r>
                              </m:e>
                            </m:acc>
                          </m:e>
                        </m:d>
                        <m:f>
                          <m:fPr>
                            <m:ctrlP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</m:ctrlPr>
                          </m:fPr>
                          <m:num>
                            <m: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12.23%</m:t>
                            </m:r>
                          </m:num>
                          <m:den>
                            <m:r>
                              <a:rPr lang="es-E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cs typeface="Times New Roman" panose="02020603050405020304" pitchFamily="18" charset="0"/>
                              </a:rPr>
                              <m:t>2</m:t>
                            </m:r>
                          </m:den>
                        </m:f>
                      </m:sub>
                    </m:sSub>
                    <m:r>
                      <a:rPr lang="es-E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cs typeface="Times New Roman" panose="02020603050405020304" pitchFamily="18" charset="0"/>
                      </a:rPr>
                      <m:t>=</m:t>
                    </m:r>
                  </m:oMath>
                </m:oMathPara>
              </a14:m>
              <a:endParaRPr lang="en-MX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685800" lvl="1" indent="-342900" algn="just">
                <a:buClr>
                  <a:srgbClr val="B36932"/>
                </a:buClr>
                <a:buFont typeface="+mj-lt"/>
                <a:buAutoNum type="alphaLcPeriod" startAt="3"/>
              </a:pPr>
              <a:endParaRPr lang="en-MX" sz="1650"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46DA80BC-645E-D040-8A90-F734AE9F4CAD}"/>
                </a:ext>
              </a:extLst>
            </xdr:cNvPr>
            <xdr:cNvSpPr/>
          </xdr:nvSpPr>
          <xdr:spPr>
            <a:xfrm>
              <a:off x="0" y="12700"/>
              <a:ext cx="8397815" cy="416389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algn="just"/>
              <a:r>
                <a:rPr lang="es-ES_tradnl" altLang="en-US" sz="1650">
                  <a:solidFill>
                    <a:srgbClr val="006853"/>
                  </a:solidFill>
                  <a:latin typeface="Century Gothic" panose="020B0502020202020204" pitchFamily="34" charset="0"/>
                </a:rPr>
                <a:t>Ejemplo 6</a:t>
              </a:r>
            </a:p>
            <a:p>
              <a:pPr algn="just"/>
              <a:endParaRPr lang="es-ES_tradnl" altLang="en-US" sz="1650">
                <a:solidFill>
                  <a:srgbClr val="006853"/>
                </a:solidFill>
                <a:latin typeface="Century Gothic" panose="020B0502020202020204" pitchFamily="34" charset="0"/>
              </a:endParaRPr>
            </a:p>
            <a:p>
              <a:pPr algn="just"/>
              <a:r>
                <a:rPr lang="es-ES_tradnl" sz="1650">
                  <a:latin typeface="Century Gothic" panose="020B0502020202020204" pitchFamily="34" charset="0"/>
                  <a:ea typeface="Cambria" panose="02040503050406030204" pitchFamily="18" charset="0"/>
                  <a:cs typeface="Times New Roman" panose="02020603050405020304" pitchFamily="18" charset="0"/>
                </a:rPr>
                <a:t>Calcular el valor acumulado de</a:t>
              </a:r>
              <a:endParaRPr lang="en-MX" sz="1650"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685800" lvl="1" indent="-342900" algn="just">
                <a:buClr>
                  <a:srgbClr val="006853"/>
                </a:buClr>
                <a:buFont typeface="+mj-lt"/>
                <a:buAutoNum type="alphaLcPeriod"/>
              </a:pPr>
              <a:r>
                <a:rPr lang="es-ES_tradnl" sz="1650">
                  <a:latin typeface="Century Gothic" panose="020B0502020202020204" pitchFamily="34" charset="0"/>
                  <a:ea typeface="Cambria" panose="02040503050406030204" pitchFamily="18" charset="0"/>
                  <a:cs typeface="Times New Roman" panose="02020603050405020304" pitchFamily="18" charset="0"/>
                </a:rPr>
                <a:t>500 mensuales durante 4 años tres meses, al 10% compuesto mensualmente.</a:t>
              </a:r>
            </a:p>
            <a:p>
              <a:pPr lvl="1" algn="just">
                <a:buClr>
                  <a:srgbClr val="006853"/>
                </a:buClr>
              </a:pPr>
              <a:r>
                <a:rPr lang="es-E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  <a:ea typeface="Cambria" panose="02040503050406030204" pitchFamily="18" charset="0"/>
                  <a:cs typeface="Times New Roman" panose="02020603050405020304" pitchFamily="18" charset="0"/>
                </a:rPr>
                <a:t>500</a:t>
              </a:r>
              <a:r>
                <a:rPr lang="es-E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𝑠_(├ (51) ̅ ┤|  (10%)/12)=</a:t>
              </a:r>
              <a:endParaRPr lang="en-MX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685800" lvl="1" indent="-342900" algn="just">
                <a:buClr>
                  <a:srgbClr val="006853"/>
                </a:buClr>
                <a:buFont typeface="+mj-lt"/>
                <a:buAutoNum type="alphaLcPeriod" startAt="2"/>
              </a:pPr>
              <a:r>
                <a:rPr lang="es-ES_tradnl" sz="1650">
                  <a:latin typeface="Century Gothic" panose="020B0502020202020204" pitchFamily="34" charset="0"/>
                  <a:ea typeface="Cambria" panose="02040503050406030204" pitchFamily="18" charset="0"/>
                  <a:cs typeface="Times New Roman" panose="02020603050405020304" pitchFamily="18" charset="0"/>
                </a:rPr>
                <a:t>800 trimestrales durante 6 años 3 meses al 14.25% compuesto trimestralmente.</a:t>
              </a:r>
            </a:p>
            <a:p>
              <a:pPr lvl="1" algn="just">
                <a:buClr>
                  <a:srgbClr val="006853"/>
                </a:buClr>
              </a:pPr>
              <a:r>
                <a:rPr lang="es-E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  <a:ea typeface="Cambria" panose="02040503050406030204" pitchFamily="18" charset="0"/>
                  <a:cs typeface="Times New Roman" panose="02020603050405020304" pitchFamily="18" charset="0"/>
                </a:rPr>
                <a:t>800</a:t>
              </a:r>
              <a:r>
                <a:rPr lang="es-E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𝑠_(├ (25) ̅ ┤|  (14.25%)/4)=</a:t>
              </a:r>
              <a:endParaRPr lang="en-MX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342900" lvl="1" indent="-342900" algn="just">
                <a:buClr>
                  <a:srgbClr val="006853"/>
                </a:buClr>
                <a:buFont typeface="+mj-lt"/>
                <a:buAutoNum type="alphaLcPeriod"/>
              </a:pPr>
              <a:endParaRPr lang="en-MX" sz="1650">
                <a:solidFill>
                  <a:srgbClr val="C00000"/>
                </a:solidFill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685800" lvl="1" indent="-342900" algn="just">
                <a:buClr>
                  <a:srgbClr val="006853"/>
                </a:buClr>
                <a:buFont typeface="+mj-lt"/>
                <a:buAutoNum type="alphaLcPeriod" startAt="3"/>
              </a:pPr>
              <a:r>
                <a:rPr lang="es-ES_tradnl" sz="1650">
                  <a:latin typeface="Century Gothic" panose="020B0502020202020204" pitchFamily="34" charset="0"/>
                  <a:ea typeface="Cambria" panose="02040503050406030204" pitchFamily="18" charset="0"/>
                  <a:cs typeface="Times New Roman" panose="02020603050405020304" pitchFamily="18" charset="0"/>
                </a:rPr>
                <a:t>1000 cada semestre durante 10 años al 12.23% compuesto semestralmente</a:t>
              </a:r>
            </a:p>
            <a:p>
              <a:pPr lvl="1" algn="just">
                <a:buClr>
                  <a:srgbClr val="B36932"/>
                </a:buClr>
              </a:pPr>
              <a:r>
                <a:rPr lang="es-E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  <a:ea typeface="Cambria" panose="02040503050406030204" pitchFamily="18" charset="0"/>
                  <a:cs typeface="Times New Roman" panose="02020603050405020304" pitchFamily="18" charset="0"/>
                </a:rPr>
                <a:t>1,000</a:t>
              </a:r>
              <a:r>
                <a:rPr lang="es-E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𝑠_(├ (20) ̅ ┤|  (12.23%)/2)=</a:t>
              </a:r>
              <a:endParaRPr lang="en-MX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  <a:p>
              <a:pPr marL="685800" lvl="1" indent="-342900" algn="just">
                <a:buClr>
                  <a:srgbClr val="B36932"/>
                </a:buClr>
                <a:buFont typeface="+mj-lt"/>
                <a:buAutoNum type="alphaLcPeriod" startAt="3"/>
              </a:pPr>
              <a:endParaRPr lang="en-MX" sz="1650">
                <a:latin typeface="Century Gothic" panose="020B0502020202020204" pitchFamily="34" charset="0"/>
                <a:ea typeface="Cambria" panose="020405030504060302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76200</xdr:colOff>
      <xdr:row>9</xdr:row>
      <xdr:rowOff>363833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 Box 4"/>
            <xdr:cNvSpPr txBox="1">
              <a:spLocks noChangeArrowheads="1"/>
            </xdr:cNvSpPr>
          </xdr:nvSpPr>
          <xdr:spPr bwMode="auto">
            <a:xfrm>
              <a:off x="0" y="0"/>
              <a:ext cx="8458200" cy="379283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algn="just" eaLnBrk="1" hangingPunct="1"/>
              <a:r>
                <a:rPr lang="es-ES_tradnl" altLang="en-US" sz="1650">
                  <a:solidFill>
                    <a:srgbClr val="006853"/>
                  </a:solidFill>
                  <a:latin typeface="Century Gothic" panose="020B0502020202020204" pitchFamily="34" charset="0"/>
                </a:rPr>
                <a:t>Ejemplo 7</a:t>
              </a:r>
            </a:p>
            <a:p>
              <a:pPr algn="just" eaLnBrk="1" hangingPunct="1"/>
              <a:endParaRPr lang="es-ES_tradnl" altLang="en-US" sz="1650">
                <a:solidFill>
                  <a:srgbClr val="006853"/>
                </a:solidFill>
                <a:latin typeface="Century Gothic" panose="020B0502020202020204" pitchFamily="34" charset="0"/>
              </a:endParaRPr>
            </a:p>
            <a:p>
              <a:pPr algn="just"/>
              <a:r>
                <a:rPr lang="es-ES_tradnl" altLang="en-US" sz="1650">
                  <a:latin typeface="Century Gothic" panose="020B0502020202020204" pitchFamily="34" charset="0"/>
                </a:rPr>
                <a:t>Calcular el valor acumulado de una anualidad de $3,000 por año, durante 7 años si la tasa de interés es de:</a:t>
              </a:r>
            </a:p>
            <a:p>
              <a:pPr algn="just"/>
              <a:endParaRPr lang="es-ES_tradnl" altLang="en-US" sz="1650">
                <a:latin typeface="Century Gothic" panose="020B0502020202020204" pitchFamily="34" charset="0"/>
              </a:endParaRPr>
            </a:p>
            <a:p>
              <a:pPr marL="342900" indent="-342900" algn="just">
                <a:buClr>
                  <a:srgbClr val="006853"/>
                </a:buClr>
                <a:buFont typeface="+mj-lt"/>
                <a:buAutoNum type="alphaLcPeriod"/>
              </a:pPr>
              <a:r>
                <a:rPr lang="es-ES_tradnl" altLang="en-US" sz="1650" i="1">
                  <a:latin typeface="Century Gothic" panose="020B0502020202020204" pitchFamily="34" charset="0"/>
                  <a:cs typeface="Times New Roman" panose="02020603050405020304" pitchFamily="18" charset="0"/>
                </a:rPr>
                <a:t>i</a:t>
              </a:r>
              <a:r>
                <a:rPr lang="es-ES_tradnl" altLang="en-US" sz="1650">
                  <a:latin typeface="Century Gothic" panose="020B0502020202020204" pitchFamily="34" charset="0"/>
                </a:rPr>
                <a:t>=8%	</a:t>
              </a:r>
            </a:p>
            <a:p>
              <a:pPr algn="just">
                <a:buClr>
                  <a:srgbClr val="B36932"/>
                </a:buClr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altLang="en-U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3,000</m:t>
                    </m:r>
                    <m:sSub>
                      <m:sSubPr>
                        <m:ctrlP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d>
                          <m:dPr>
                            <m:begChr m:val=""/>
                            <m:endChr m:val="|"/>
                            <m:ctrlPr>
                              <a:rPr lang="es-ES" altLang="en-U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acc>
                              <m:accPr>
                                <m:chr m:val="̅"/>
                                <m:ctrlPr>
                                  <a:rPr lang="es-ES" altLang="en-U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s-ES" altLang="en-U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  <m:t>7</m:t>
                                </m:r>
                              </m:e>
                            </m:acc>
                          </m:e>
                        </m:d>
                        <m: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8%</m:t>
                        </m:r>
                      </m:sub>
                    </m:sSub>
                    <m:r>
                      <a:rPr lang="es-ES" altLang="en-U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ES_tradnl" altLang="en-US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</a:endParaRPr>
            </a:p>
            <a:p>
              <a:pPr algn="just">
                <a:buClr>
                  <a:srgbClr val="B36932"/>
                </a:buClr>
              </a:pPr>
              <a:endParaRPr lang="es-ES_tradnl" altLang="en-US" sz="1650">
                <a:solidFill>
                  <a:srgbClr val="B36932"/>
                </a:solidFill>
                <a:latin typeface="Century Gothic" panose="020B0502020202020204" pitchFamily="34" charset="0"/>
              </a:endParaRPr>
            </a:p>
            <a:p>
              <a:pPr marL="342900" indent="-342900" algn="just">
                <a:buClr>
                  <a:srgbClr val="006853"/>
                </a:buClr>
                <a:buFont typeface="+mj-lt"/>
                <a:buAutoNum type="alphaLcPeriod" startAt="2"/>
              </a:pPr>
              <a:r>
                <a:rPr lang="es-ES_tradnl" altLang="en-US" sz="1650" i="1">
                  <a:latin typeface="Century Gothic" panose="020B0502020202020204" pitchFamily="34" charset="0"/>
                  <a:cs typeface="Times New Roman" panose="02020603050405020304" pitchFamily="18" charset="0"/>
                </a:rPr>
                <a:t>i</a:t>
              </a:r>
              <a:r>
                <a:rPr lang="es-ES_tradnl" altLang="en-US" sz="1650">
                  <a:latin typeface="Century Gothic" panose="020B0502020202020204" pitchFamily="34" charset="0"/>
                </a:rPr>
                <a:t>=10.75%	</a:t>
              </a:r>
            </a:p>
            <a:p>
              <a:pPr algn="just">
                <a:buClr>
                  <a:srgbClr val="B36932"/>
                </a:buClr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altLang="en-U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3,000</m:t>
                    </m:r>
                    <m:sSub>
                      <m:sSubPr>
                        <m:ctrlP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d>
                          <m:dPr>
                            <m:begChr m:val=""/>
                            <m:endChr m:val="|"/>
                            <m:ctrlPr>
                              <a:rPr lang="es-ES" altLang="en-U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acc>
                              <m:accPr>
                                <m:chr m:val="̅"/>
                                <m:ctrlPr>
                                  <a:rPr lang="es-ES" altLang="en-U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s-ES" altLang="en-U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  <m:t>7</m:t>
                                </m:r>
                              </m:e>
                            </m:acc>
                          </m:e>
                        </m:d>
                        <m: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10.75%</m:t>
                        </m:r>
                      </m:sub>
                    </m:sSub>
                    <m:r>
                      <a:rPr lang="es-ES" altLang="en-U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ES_tradnl" altLang="en-US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</a:endParaRPr>
            </a:p>
            <a:p>
              <a:pPr marL="342900" indent="-342900" algn="just">
                <a:buClr>
                  <a:srgbClr val="B36932"/>
                </a:buClr>
                <a:buFont typeface="+mj-lt"/>
                <a:buAutoNum type="alphaLcPeriod"/>
              </a:pPr>
              <a:endParaRPr lang="es-ES_tradnl" altLang="en-US" sz="1650" i="1">
                <a:latin typeface="Century Gothic" panose="020B0502020202020204" pitchFamily="34" charset="0"/>
                <a:cs typeface="Times New Roman" panose="02020603050405020304" pitchFamily="18" charset="0"/>
              </a:endParaRPr>
            </a:p>
            <a:p>
              <a:pPr marL="342900" indent="-342900" algn="just">
                <a:buClr>
                  <a:srgbClr val="006853"/>
                </a:buClr>
                <a:buFont typeface="+mj-lt"/>
                <a:buAutoNum type="alphaLcPeriod" startAt="3"/>
              </a:pPr>
              <a:r>
                <a:rPr lang="es-ES_tradnl" altLang="en-US" sz="1650" i="1">
                  <a:latin typeface="Century Gothic" panose="020B0502020202020204" pitchFamily="34" charset="0"/>
                  <a:cs typeface="Times New Roman" panose="02020603050405020304" pitchFamily="18" charset="0"/>
                </a:rPr>
                <a:t>i</a:t>
              </a:r>
              <a:r>
                <a:rPr lang="es-ES_tradnl" altLang="en-US" sz="1650">
                  <a:latin typeface="Century Gothic" panose="020B0502020202020204" pitchFamily="34" charset="0"/>
                </a:rPr>
                <a:t>=17.29%	</a:t>
              </a:r>
            </a:p>
            <a:p>
              <a:pPr algn="just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altLang="en-U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3,000</m:t>
                    </m:r>
                    <m:sSub>
                      <m:sSubPr>
                        <m:ctrlP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d>
                          <m:dPr>
                            <m:begChr m:val=""/>
                            <m:endChr m:val="|"/>
                            <m:ctrlPr>
                              <a:rPr lang="es-ES" altLang="en-US" sz="1650" i="1">
                                <a:solidFill>
                                  <a:schemeClr val="accent1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acc>
                              <m:accPr>
                                <m:chr m:val="̅"/>
                                <m:ctrlPr>
                                  <a:rPr lang="es-ES" altLang="en-U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s-ES" altLang="en-US" sz="1650" i="1">
                                    <a:solidFill>
                                      <a:schemeClr val="accent1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  <m:t>7</m:t>
                                </m:r>
                              </m:e>
                            </m:acc>
                          </m:e>
                        </m:d>
                        <m:r>
                          <a:rPr lang="es-ES" altLang="en-US" sz="1650" i="1">
                            <a:solidFill>
                              <a:schemeClr val="accent1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17.29%</m:t>
                        </m:r>
                      </m:sub>
                    </m:sSub>
                    <m:r>
                      <a:rPr lang="es-ES" altLang="en-US" sz="1650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ES_tradnl" altLang="en-US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</a:endParaRPr>
            </a:p>
            <a:p>
              <a:pPr algn="just"/>
              <a:endParaRPr lang="es-ES_tradnl" altLang="en-US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Text Box 4"/>
            <xdr:cNvSpPr txBox="1">
              <a:spLocks noChangeArrowheads="1"/>
            </xdr:cNvSpPr>
          </xdr:nvSpPr>
          <xdr:spPr bwMode="auto">
            <a:xfrm>
              <a:off x="0" y="0"/>
              <a:ext cx="8458200" cy="379283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algn="just" eaLnBrk="1" hangingPunct="1"/>
              <a:r>
                <a:rPr lang="es-ES_tradnl" altLang="en-US" sz="1650">
                  <a:solidFill>
                    <a:srgbClr val="006853"/>
                  </a:solidFill>
                  <a:latin typeface="Century Gothic" panose="020B0502020202020204" pitchFamily="34" charset="0"/>
                </a:rPr>
                <a:t>Ejemplo 7</a:t>
              </a:r>
            </a:p>
            <a:p>
              <a:pPr algn="just" eaLnBrk="1" hangingPunct="1"/>
              <a:endParaRPr lang="es-ES_tradnl" altLang="en-US" sz="1650">
                <a:solidFill>
                  <a:srgbClr val="006853"/>
                </a:solidFill>
                <a:latin typeface="Century Gothic" panose="020B0502020202020204" pitchFamily="34" charset="0"/>
              </a:endParaRPr>
            </a:p>
            <a:p>
              <a:pPr algn="just"/>
              <a:r>
                <a:rPr lang="es-ES_tradnl" altLang="en-US" sz="1650">
                  <a:latin typeface="Century Gothic" panose="020B0502020202020204" pitchFamily="34" charset="0"/>
                </a:rPr>
                <a:t>Calcular el valor acumulado de una anualidad de $3,000 por año, durante 7 años si la tasa de interés es de:</a:t>
              </a:r>
            </a:p>
            <a:p>
              <a:pPr algn="just"/>
              <a:endParaRPr lang="es-ES_tradnl" altLang="en-US" sz="1650">
                <a:latin typeface="Century Gothic" panose="020B0502020202020204" pitchFamily="34" charset="0"/>
              </a:endParaRPr>
            </a:p>
            <a:p>
              <a:pPr marL="342900" indent="-342900" algn="just">
                <a:buClr>
                  <a:srgbClr val="006853"/>
                </a:buClr>
                <a:buFont typeface="+mj-lt"/>
                <a:buAutoNum type="alphaLcPeriod"/>
              </a:pPr>
              <a:r>
                <a:rPr lang="es-ES_tradnl" altLang="en-US" sz="1650" i="1">
                  <a:latin typeface="Century Gothic" panose="020B0502020202020204" pitchFamily="34" charset="0"/>
                  <a:cs typeface="Times New Roman" panose="02020603050405020304" pitchFamily="18" charset="0"/>
                </a:rPr>
                <a:t>i</a:t>
              </a:r>
              <a:r>
                <a:rPr lang="es-ES_tradnl" altLang="en-US" sz="1650">
                  <a:latin typeface="Century Gothic" panose="020B0502020202020204" pitchFamily="34" charset="0"/>
                </a:rPr>
                <a:t>=8%	</a:t>
              </a:r>
            </a:p>
            <a:p>
              <a:pPr algn="just">
                <a:buClr>
                  <a:srgbClr val="B36932"/>
                </a:buClr>
              </a:pPr>
              <a:r>
                <a:rPr lang="es-ES" altLang="en-U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</a:rPr>
                <a:t>3,000𝑎_(├ 7 ̅ ┤|8%)=</a:t>
              </a:r>
              <a:endParaRPr lang="es-ES_tradnl" altLang="en-US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</a:endParaRPr>
            </a:p>
            <a:p>
              <a:pPr algn="just">
                <a:buClr>
                  <a:srgbClr val="B36932"/>
                </a:buClr>
              </a:pPr>
              <a:endParaRPr lang="es-ES_tradnl" altLang="en-US" sz="1650">
                <a:solidFill>
                  <a:srgbClr val="B36932"/>
                </a:solidFill>
                <a:latin typeface="Century Gothic" panose="020B0502020202020204" pitchFamily="34" charset="0"/>
              </a:endParaRPr>
            </a:p>
            <a:p>
              <a:pPr marL="342900" indent="-342900" algn="just">
                <a:buClr>
                  <a:srgbClr val="006853"/>
                </a:buClr>
                <a:buFont typeface="+mj-lt"/>
                <a:buAutoNum type="alphaLcPeriod" startAt="2"/>
              </a:pPr>
              <a:r>
                <a:rPr lang="es-ES_tradnl" altLang="en-US" sz="1650" i="1">
                  <a:latin typeface="Century Gothic" panose="020B0502020202020204" pitchFamily="34" charset="0"/>
                  <a:cs typeface="Times New Roman" panose="02020603050405020304" pitchFamily="18" charset="0"/>
                </a:rPr>
                <a:t>i</a:t>
              </a:r>
              <a:r>
                <a:rPr lang="es-ES_tradnl" altLang="en-US" sz="1650">
                  <a:latin typeface="Century Gothic" panose="020B0502020202020204" pitchFamily="34" charset="0"/>
                </a:rPr>
                <a:t>=10.75%	</a:t>
              </a:r>
            </a:p>
            <a:p>
              <a:pPr algn="just">
                <a:buClr>
                  <a:srgbClr val="B36932"/>
                </a:buClr>
              </a:pPr>
              <a:r>
                <a:rPr lang="es-ES" altLang="en-U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</a:rPr>
                <a:t>3,000𝑎_(├ 7 ̅ ┤|10.75%)=</a:t>
              </a:r>
              <a:endParaRPr lang="es-ES_tradnl" altLang="en-US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</a:endParaRPr>
            </a:p>
            <a:p>
              <a:pPr marL="342900" indent="-342900" algn="just">
                <a:buClr>
                  <a:srgbClr val="B36932"/>
                </a:buClr>
                <a:buFont typeface="+mj-lt"/>
                <a:buAutoNum type="alphaLcPeriod"/>
              </a:pPr>
              <a:endParaRPr lang="es-ES_tradnl" altLang="en-US" sz="1650" i="1">
                <a:latin typeface="Century Gothic" panose="020B0502020202020204" pitchFamily="34" charset="0"/>
                <a:cs typeface="Times New Roman" panose="02020603050405020304" pitchFamily="18" charset="0"/>
              </a:endParaRPr>
            </a:p>
            <a:p>
              <a:pPr marL="342900" indent="-342900" algn="just">
                <a:buClr>
                  <a:srgbClr val="006853"/>
                </a:buClr>
                <a:buFont typeface="+mj-lt"/>
                <a:buAutoNum type="alphaLcPeriod" startAt="3"/>
              </a:pPr>
              <a:r>
                <a:rPr lang="es-ES_tradnl" altLang="en-US" sz="1650" i="1">
                  <a:latin typeface="Century Gothic" panose="020B0502020202020204" pitchFamily="34" charset="0"/>
                  <a:cs typeface="Times New Roman" panose="02020603050405020304" pitchFamily="18" charset="0"/>
                </a:rPr>
                <a:t>i</a:t>
              </a:r>
              <a:r>
                <a:rPr lang="es-ES_tradnl" altLang="en-US" sz="1650">
                  <a:latin typeface="Century Gothic" panose="020B0502020202020204" pitchFamily="34" charset="0"/>
                </a:rPr>
                <a:t>=17.29%	</a:t>
              </a:r>
            </a:p>
            <a:p>
              <a:pPr algn="just"/>
              <a:r>
                <a:rPr lang="es-ES" altLang="en-US" sz="1650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</a:rPr>
                <a:t>3,000𝑎_(├ 7 ̅ ┤|17.29%)=</a:t>
              </a:r>
              <a:endParaRPr lang="es-ES_tradnl" altLang="en-US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</a:endParaRPr>
            </a:p>
            <a:p>
              <a:pPr algn="just"/>
              <a:endParaRPr lang="es-ES_tradnl" altLang="en-US" sz="1650">
                <a:solidFill>
                  <a:schemeClr val="accent1">
                    <a:lumMod val="75000"/>
                  </a:schemeClr>
                </a:solidFill>
                <a:latin typeface="Century Gothic" panose="020B0502020202020204" pitchFamily="34" charset="0"/>
              </a:endParaRP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31124</xdr:colOff>
      <xdr:row>4</xdr:row>
      <xdr:rowOff>124913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0"/>
          <a:ext cx="8413124" cy="164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8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Una inversión de $300,000 se usará para realizar pagos de $50,000 al final de cada año por el tiempo que sea posible. Si el fondo gana una tasa de interés anual efectiva de 5%. Encontrar cuántos pagos regulares se pueden hacer y determine el monto del pago más pequeño si: (1) se realiza en la fecha del último pago regular (2) si se realiza un año después del último pago regular.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11</xdr:col>
      <xdr:colOff>76200</xdr:colOff>
      <xdr:row>3</xdr:row>
      <xdr:rowOff>259183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12700"/>
          <a:ext cx="8458200" cy="138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 eaLnBrk="1" hangingPunct="1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9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Rodrigo se ganó el Melate, por lo que recibirá $2,000,000 en 20 pagos de $100,000 cada año. Recibe hoy el primer pago y los siguientes en intervalos de 1 año. ¿Cuál es el valor presente del premio ganado a una tasa de interés anual de 10%?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7" sqref="B7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C7" sqref="C7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D6" sqref="D6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G9" sqref="G9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D10" sqref="D10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C7" sqref="C7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opLeftCell="M1" workbookViewId="0">
      <selection activeCell="AA14" sqref="AA14"/>
    </sheetView>
  </sheetViews>
  <sheetFormatPr baseColWidth="10" defaultRowHeight="14.5" x14ac:dyDescent="0.35"/>
  <cols>
    <col min="6" max="6" width="15.90625" bestFit="1" customWidth="1"/>
    <col min="27" max="27" width="11.1796875" bestFit="1" customWidth="1"/>
    <col min="29" max="29" width="11.1796875" bestFit="1" customWidth="1"/>
  </cols>
  <sheetData>
    <row r="1" spans="1:35" x14ac:dyDescent="0.35">
      <c r="Q1" t="s">
        <v>22</v>
      </c>
      <c r="R1" t="s">
        <v>23</v>
      </c>
      <c r="S1">
        <v>2</v>
      </c>
      <c r="Y1" s="8">
        <v>7.0000000000000007E-2</v>
      </c>
    </row>
    <row r="2" spans="1:35" x14ac:dyDescent="0.35">
      <c r="A2">
        <v>1</v>
      </c>
      <c r="D2" t="s">
        <v>1</v>
      </c>
      <c r="Q2">
        <v>1</v>
      </c>
      <c r="R2">
        <v>4</v>
      </c>
      <c r="V2">
        <v>1</v>
      </c>
      <c r="W2">
        <v>100</v>
      </c>
      <c r="X2">
        <f>1200</f>
        <v>1200</v>
      </c>
      <c r="Y2">
        <f>W2/(1+Y1)</f>
        <v>93.457943925233636</v>
      </c>
      <c r="AI2" t="s">
        <v>26</v>
      </c>
    </row>
    <row r="3" spans="1:35" x14ac:dyDescent="0.35">
      <c r="A3" t="s">
        <v>0</v>
      </c>
      <c r="D3" s="4"/>
      <c r="F3" t="s">
        <v>6</v>
      </c>
      <c r="G3" t="s">
        <v>7</v>
      </c>
      <c r="Q3">
        <v>2</v>
      </c>
      <c r="R3">
        <f>$R$2*POWER($S$1,Q3-1)</f>
        <v>8</v>
      </c>
      <c r="V3">
        <v>2</v>
      </c>
      <c r="W3">
        <v>100</v>
      </c>
      <c r="X3">
        <f>X2-W3</f>
        <v>1100</v>
      </c>
      <c r="Y3">
        <f>W3/(1+$Y$1)^V3</f>
        <v>87.343872827321164</v>
      </c>
      <c r="AI3" t="s">
        <v>27</v>
      </c>
    </row>
    <row r="4" spans="1:35" x14ac:dyDescent="0.35">
      <c r="A4" s="2"/>
      <c r="B4" s="5"/>
      <c r="C4" s="3"/>
      <c r="Q4">
        <v>3</v>
      </c>
      <c r="R4">
        <f t="shared" ref="R4:R11" si="0">$R$2*POWER($S$1,Q4-1)</f>
        <v>16</v>
      </c>
      <c r="V4">
        <v>3</v>
      </c>
      <c r="W4">
        <v>100</v>
      </c>
      <c r="X4">
        <f t="shared" ref="X4:X8" si="1">X3-W4</f>
        <v>1000</v>
      </c>
      <c r="Y4">
        <f t="shared" ref="Y4:Y13" si="2">W4/(1+$Y$1)^V4</f>
        <v>81.629787689085191</v>
      </c>
    </row>
    <row r="5" spans="1:35" x14ac:dyDescent="0.35">
      <c r="A5" s="2"/>
      <c r="B5" s="6"/>
      <c r="C5" s="2"/>
      <c r="F5" t="s">
        <v>8</v>
      </c>
      <c r="G5" t="s">
        <v>3</v>
      </c>
      <c r="Q5">
        <v>4</v>
      </c>
      <c r="R5">
        <f t="shared" si="0"/>
        <v>32</v>
      </c>
      <c r="V5">
        <v>4</v>
      </c>
      <c r="W5">
        <v>100</v>
      </c>
      <c r="X5">
        <f t="shared" si="1"/>
        <v>900</v>
      </c>
      <c r="Y5">
        <f t="shared" si="2"/>
        <v>76.289521204752518</v>
      </c>
    </row>
    <row r="6" spans="1:35" x14ac:dyDescent="0.35">
      <c r="A6" s="2">
        <v>0</v>
      </c>
      <c r="B6" s="6"/>
      <c r="C6">
        <v>1</v>
      </c>
      <c r="Q6">
        <v>5</v>
      </c>
      <c r="R6">
        <f t="shared" si="0"/>
        <v>64</v>
      </c>
      <c r="V6">
        <v>5</v>
      </c>
      <c r="W6">
        <v>100</v>
      </c>
      <c r="X6">
        <f t="shared" si="1"/>
        <v>800</v>
      </c>
      <c r="Y6">
        <f t="shared" si="2"/>
        <v>71.298617948366839</v>
      </c>
      <c r="AI6" t="s">
        <v>28</v>
      </c>
    </row>
    <row r="7" spans="1:35" x14ac:dyDescent="0.35">
      <c r="B7" s="7" t="s">
        <v>2</v>
      </c>
      <c r="Q7">
        <v>6</v>
      </c>
      <c r="R7">
        <f t="shared" si="0"/>
        <v>128</v>
      </c>
      <c r="V7">
        <v>6</v>
      </c>
      <c r="W7">
        <v>100</v>
      </c>
      <c r="X7">
        <f t="shared" si="1"/>
        <v>700</v>
      </c>
      <c r="Y7">
        <f t="shared" si="2"/>
        <v>66.634222381651256</v>
      </c>
      <c r="AI7" t="s">
        <v>29</v>
      </c>
    </row>
    <row r="8" spans="1:35" x14ac:dyDescent="0.35">
      <c r="B8" t="s">
        <v>3</v>
      </c>
      <c r="C8" t="s">
        <v>3</v>
      </c>
      <c r="Q8">
        <v>7</v>
      </c>
      <c r="R8">
        <f t="shared" si="0"/>
        <v>256</v>
      </c>
      <c r="V8">
        <v>7</v>
      </c>
      <c r="W8">
        <v>100</v>
      </c>
      <c r="X8">
        <f t="shared" si="1"/>
        <v>600</v>
      </c>
      <c r="Y8">
        <f t="shared" si="2"/>
        <v>62.274974188459112</v>
      </c>
    </row>
    <row r="9" spans="1:35" x14ac:dyDescent="0.35">
      <c r="Q9">
        <v>8</v>
      </c>
      <c r="R9">
        <f t="shared" si="0"/>
        <v>512</v>
      </c>
      <c r="V9">
        <v>8</v>
      </c>
      <c r="W9">
        <v>100</v>
      </c>
      <c r="Y9">
        <f t="shared" si="2"/>
        <v>58.200910456503841</v>
      </c>
    </row>
    <row r="10" spans="1:35" x14ac:dyDescent="0.35">
      <c r="B10" t="s">
        <v>4</v>
      </c>
      <c r="D10" t="s">
        <v>5</v>
      </c>
      <c r="Q10">
        <v>9</v>
      </c>
      <c r="R10">
        <f t="shared" si="0"/>
        <v>1024</v>
      </c>
      <c r="V10">
        <v>9</v>
      </c>
      <c r="W10">
        <v>100</v>
      </c>
      <c r="Y10">
        <f t="shared" si="2"/>
        <v>54.393374258414802</v>
      </c>
    </row>
    <row r="11" spans="1:35" x14ac:dyDescent="0.35">
      <c r="Q11">
        <v>10</v>
      </c>
      <c r="R11">
        <f t="shared" si="0"/>
        <v>2048</v>
      </c>
      <c r="V11">
        <v>10</v>
      </c>
      <c r="W11">
        <v>100</v>
      </c>
      <c r="Y11">
        <f t="shared" si="2"/>
        <v>50.834929213471781</v>
      </c>
    </row>
    <row r="12" spans="1:35" x14ac:dyDescent="0.35">
      <c r="V12">
        <v>11</v>
      </c>
      <c r="W12">
        <v>100</v>
      </c>
      <c r="Y12">
        <f t="shared" si="2"/>
        <v>47.509279638758663</v>
      </c>
    </row>
    <row r="13" spans="1:35" x14ac:dyDescent="0.35">
      <c r="R13">
        <f>SUM(R2:R11)</f>
        <v>4092</v>
      </c>
      <c r="V13">
        <v>12</v>
      </c>
      <c r="W13">
        <v>100</v>
      </c>
      <c r="Y13">
        <f t="shared" si="2"/>
        <v>44.401195924073527</v>
      </c>
    </row>
    <row r="14" spans="1:35" x14ac:dyDescent="0.35">
      <c r="H14" s="2"/>
      <c r="I14" s="5"/>
      <c r="J14" s="5"/>
      <c r="K14" s="5"/>
      <c r="L14" s="3"/>
      <c r="Z14">
        <f>SUM(Y2:Y13)</f>
        <v>794.26862965609246</v>
      </c>
      <c r="AA14" s="14">
        <f>PV(7%,12,-100,,0)</f>
        <v>794.26862965609246</v>
      </c>
    </row>
    <row r="15" spans="1:35" x14ac:dyDescent="0.35">
      <c r="B15" t="s">
        <v>14</v>
      </c>
      <c r="C15" s="8">
        <v>0.1</v>
      </c>
      <c r="F15" t="s">
        <v>14</v>
      </c>
      <c r="G15" s="8">
        <v>0.1</v>
      </c>
      <c r="H15" s="2"/>
      <c r="I15" s="6"/>
      <c r="J15" s="6"/>
      <c r="K15" s="6"/>
      <c r="L15" s="2"/>
      <c r="V15" t="s">
        <v>24</v>
      </c>
      <c r="W15">
        <f>SUM(W2:W13)</f>
        <v>1200</v>
      </c>
      <c r="Y15">
        <v>1000</v>
      </c>
      <c r="Z15">
        <f>Y17*0.85</f>
        <v>1020</v>
      </c>
    </row>
    <row r="16" spans="1:35" x14ac:dyDescent="0.35">
      <c r="B16" t="s">
        <v>16</v>
      </c>
      <c r="C16">
        <v>2</v>
      </c>
      <c r="D16" t="s">
        <v>10</v>
      </c>
      <c r="F16" t="s">
        <v>15</v>
      </c>
      <c r="G16">
        <v>4</v>
      </c>
      <c r="I16" t="s">
        <v>17</v>
      </c>
      <c r="J16" t="s">
        <v>18</v>
      </c>
      <c r="K16" t="s">
        <v>19</v>
      </c>
      <c r="L16" s="2" t="s">
        <v>20</v>
      </c>
      <c r="X16" t="s">
        <v>25</v>
      </c>
      <c r="Y16" s="8">
        <v>0.2</v>
      </c>
    </row>
    <row r="17" spans="2:29" x14ac:dyDescent="0.35">
      <c r="B17" t="s">
        <v>11</v>
      </c>
      <c r="C17" s="9">
        <f>C15/C16</f>
        <v>0.05</v>
      </c>
      <c r="F17" t="s">
        <v>11</v>
      </c>
      <c r="G17" s="12">
        <f>G15/G16</f>
        <v>2.5000000000000001E-2</v>
      </c>
      <c r="I17" s="12">
        <f>10%/4</f>
        <v>2.5000000000000001E-2</v>
      </c>
      <c r="J17" s="12">
        <f t="shared" ref="J17:L17" si="3">10%/4</f>
        <v>2.5000000000000001E-2</v>
      </c>
      <c r="K17" s="12">
        <f t="shared" si="3"/>
        <v>2.5000000000000001E-2</v>
      </c>
      <c r="L17" s="12">
        <f t="shared" si="3"/>
        <v>2.5000000000000001E-2</v>
      </c>
      <c r="Y17">
        <f>Y15*(1+Y16)</f>
        <v>1200</v>
      </c>
      <c r="AA17">
        <f>POWER(1+3%,1/12)</f>
        <v>1.0024662697723037</v>
      </c>
      <c r="AC17">
        <f>POWER(AA17,12)</f>
        <v>1.0300000000000005</v>
      </c>
    </row>
    <row r="18" spans="2:29" x14ac:dyDescent="0.35">
      <c r="H18">
        <v>1</v>
      </c>
      <c r="I18">
        <f>H18*(1+I17)</f>
        <v>1.0249999999999999</v>
      </c>
      <c r="J18">
        <f>(I18*(1+J17))</f>
        <v>1.0506249999999999</v>
      </c>
      <c r="K18">
        <f t="shared" ref="K18:L18" si="4">(J18*(1+K17))</f>
        <v>1.0768906249999999</v>
      </c>
      <c r="L18">
        <f t="shared" si="4"/>
        <v>1.1038128906249998</v>
      </c>
    </row>
    <row r="19" spans="2:29" x14ac:dyDescent="0.35">
      <c r="B19" t="s">
        <v>12</v>
      </c>
      <c r="F19" t="s">
        <v>12</v>
      </c>
      <c r="L19">
        <f>(L18/H18)-1</f>
        <v>0.10381289062499977</v>
      </c>
      <c r="X19">
        <f>AVERAGE(X2:X8)</f>
        <v>900</v>
      </c>
      <c r="Y19" s="14">
        <f>PMT(35.07%/12,12,-Y15,,0)</f>
        <v>99.997881742061679</v>
      </c>
    </row>
    <row r="20" spans="2:29" x14ac:dyDescent="0.35">
      <c r="C20">
        <f>(1+0.05)*(1+0.05)</f>
        <v>1.1025</v>
      </c>
      <c r="G20">
        <f>(1+0.025)*(1+0.025)*(1.025)*(1.025)</f>
        <v>1.1038128906249998</v>
      </c>
    </row>
    <row r="21" spans="2:29" x14ac:dyDescent="0.35">
      <c r="B21" s="10" t="s">
        <v>13</v>
      </c>
      <c r="C21" s="11">
        <v>0.10249999999999999</v>
      </c>
      <c r="F21" s="10" t="s">
        <v>13</v>
      </c>
      <c r="G21" s="11">
        <f>POWER(1.025,4)-1</f>
        <v>0.10381289062499977</v>
      </c>
    </row>
    <row r="23" spans="2:29" x14ac:dyDescent="0.35">
      <c r="F23" t="s">
        <v>21</v>
      </c>
      <c r="G23" s="8">
        <v>0.1</v>
      </c>
      <c r="I23" s="13"/>
      <c r="J23" s="13"/>
      <c r="K23" s="13"/>
      <c r="L23" s="13"/>
    </row>
    <row r="24" spans="2:29" x14ac:dyDescent="0.35">
      <c r="I24" t="s">
        <v>9</v>
      </c>
    </row>
    <row r="31" spans="2:29" x14ac:dyDescent="0.35">
      <c r="F31" t="s">
        <v>7</v>
      </c>
      <c r="G31" t="s">
        <v>30</v>
      </c>
      <c r="H31">
        <f>NOMINAL(G21,G16)</f>
        <v>9.9999999999999645E-2</v>
      </c>
    </row>
    <row r="33" spans="6:8" x14ac:dyDescent="0.35">
      <c r="F33" t="s">
        <v>32</v>
      </c>
      <c r="G33" t="s">
        <v>31</v>
      </c>
      <c r="H33">
        <f>EFFECT(10%,4)</f>
        <v>0.10381289062499977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3"/>
  <sheetViews>
    <sheetView showGridLines="0" tabSelected="1" topLeftCell="Q9" zoomScale="55" workbookViewId="0">
      <selection activeCell="U25" sqref="U25"/>
    </sheetView>
  </sheetViews>
  <sheetFormatPr baseColWidth="10" defaultRowHeight="30" x14ac:dyDescent="0.65"/>
  <cols>
    <col min="1" max="5" width="10.90625" style="1"/>
    <col min="6" max="6" width="11.453125" style="1" bestFit="1" customWidth="1"/>
    <col min="7" max="7" width="22.54296875" style="1" bestFit="1" customWidth="1"/>
    <col min="8" max="9" width="10.90625" style="1"/>
    <col min="10" max="10" width="15.7265625" style="1" bestFit="1" customWidth="1"/>
    <col min="11" max="11" width="10.1796875" style="1" bestFit="1" customWidth="1"/>
    <col min="12" max="12" width="25.54296875" style="1" bestFit="1" customWidth="1"/>
    <col min="13" max="13" width="16.6328125" style="1" bestFit="1" customWidth="1"/>
    <col min="14" max="14" width="10.90625" style="1"/>
    <col min="15" max="15" width="18.90625" style="1" bestFit="1" customWidth="1"/>
    <col min="16" max="17" width="10.90625" style="1"/>
    <col min="18" max="18" width="15.7265625" style="1" bestFit="1" customWidth="1"/>
    <col min="19" max="19" width="16.453125" style="1" bestFit="1" customWidth="1"/>
    <col min="20" max="20" width="28.81640625" style="1" bestFit="1" customWidth="1"/>
    <col min="21" max="21" width="24.7265625" style="1" customWidth="1"/>
    <col min="22" max="22" width="20.26953125" style="1" bestFit="1" customWidth="1"/>
    <col min="23" max="23" width="27.1796875" style="1" bestFit="1" customWidth="1"/>
    <col min="24" max="24" width="19.26953125" style="1" bestFit="1" customWidth="1"/>
    <col min="25" max="25" width="23.08984375" style="1" bestFit="1" customWidth="1"/>
    <col min="26" max="31" width="10.90625" style="1"/>
    <col min="32" max="32" width="14.26953125" style="1" bestFit="1" customWidth="1"/>
    <col min="33" max="16384" width="10.90625" style="1"/>
  </cols>
  <sheetData>
    <row r="1" spans="2:32" x14ac:dyDescent="0.65">
      <c r="U1" s="1" t="s">
        <v>57</v>
      </c>
      <c r="V1" s="1" t="s">
        <v>58</v>
      </c>
      <c r="W1" s="22">
        <f>6%+1.2*5%</f>
        <v>0.12</v>
      </c>
    </row>
    <row r="2" spans="2:32" x14ac:dyDescent="0.65">
      <c r="U2" s="1" t="s">
        <v>56</v>
      </c>
      <c r="Z2" s="1" t="s">
        <v>59</v>
      </c>
    </row>
    <row r="3" spans="2:32" x14ac:dyDescent="0.65">
      <c r="J3" s="1" t="s">
        <v>40</v>
      </c>
      <c r="K3" s="1" t="s">
        <v>41</v>
      </c>
      <c r="L3" s="1" t="s">
        <v>42</v>
      </c>
      <c r="M3" s="1" t="s">
        <v>43</v>
      </c>
      <c r="N3" s="1" t="s">
        <v>45</v>
      </c>
      <c r="V3" s="15">
        <v>0.08</v>
      </c>
      <c r="Z3" s="1">
        <v>100</v>
      </c>
      <c r="AA3" s="1">
        <v>60</v>
      </c>
      <c r="AB3" s="15">
        <v>0.12</v>
      </c>
      <c r="AC3" s="1">
        <f>AA3/Z3*AB3</f>
        <v>7.1999999999999995E-2</v>
      </c>
    </row>
    <row r="4" spans="2:32" x14ac:dyDescent="0.65">
      <c r="B4" s="1">
        <v>0</v>
      </c>
      <c r="C4" s="1">
        <v>1</v>
      </c>
      <c r="D4" s="1">
        <v>2</v>
      </c>
      <c r="E4" s="1">
        <v>3</v>
      </c>
      <c r="F4" s="1" t="s">
        <v>33</v>
      </c>
      <c r="G4" s="1">
        <v>20</v>
      </c>
      <c r="J4" s="1">
        <v>0</v>
      </c>
      <c r="R4" s="1" t="s">
        <v>40</v>
      </c>
      <c r="S4" s="1" t="s">
        <v>47</v>
      </c>
      <c r="T4" s="1" t="s">
        <v>48</v>
      </c>
      <c r="U4" s="1" t="s">
        <v>49</v>
      </c>
      <c r="V4" s="1" t="s">
        <v>50</v>
      </c>
      <c r="W4" s="1" t="s">
        <v>51</v>
      </c>
      <c r="X4" s="1" t="s">
        <v>63</v>
      </c>
      <c r="AA4" s="1">
        <v>40</v>
      </c>
      <c r="AB4" s="15">
        <v>0.25</v>
      </c>
      <c r="AC4" s="1">
        <f>AA4/Z3*AB4</f>
        <v>0.1</v>
      </c>
      <c r="AF4" s="1">
        <f>AC5*(1+AD9)</f>
        <v>0.20639999999999997</v>
      </c>
    </row>
    <row r="5" spans="2:32" x14ac:dyDescent="0.65">
      <c r="C5" s="1">
        <v>1000</v>
      </c>
      <c r="D5" s="1">
        <v>1000</v>
      </c>
      <c r="E5" s="1">
        <v>1000</v>
      </c>
      <c r="G5" s="1">
        <v>1000</v>
      </c>
      <c r="J5" s="1">
        <v>1</v>
      </c>
      <c r="K5" s="1">
        <v>1000</v>
      </c>
      <c r="L5" s="1">
        <f>POWER(1+8%,-J5)</f>
        <v>0.92592592592592582</v>
      </c>
      <c r="M5" s="1">
        <f>K5*L5</f>
        <v>925.92592592592587</v>
      </c>
      <c r="N5" s="1">
        <f>POWER(1+8%,$J$24-J5)</f>
        <v>4.3157010591197285</v>
      </c>
      <c r="O5" s="1">
        <f>K5*N5</f>
        <v>4315.7010591197286</v>
      </c>
      <c r="R5" s="1">
        <v>0</v>
      </c>
      <c r="S5" s="1">
        <v>1</v>
      </c>
      <c r="T5" s="25">
        <f>G7</f>
        <v>9818.1474074492944</v>
      </c>
      <c r="U5" s="1">
        <v>1000</v>
      </c>
      <c r="V5" s="16">
        <f>T5*$V$3</f>
        <v>785.45179259594352</v>
      </c>
      <c r="W5" s="16">
        <f>U5-V5</f>
        <v>214.54820740405648</v>
      </c>
      <c r="AC5" s="19">
        <f>AC3+AC4</f>
        <v>0.17199999999999999</v>
      </c>
      <c r="AF5" s="23">
        <f>AC5/(1-AD9)</f>
        <v>0.21499999999999997</v>
      </c>
    </row>
    <row r="6" spans="2:32" x14ac:dyDescent="0.65">
      <c r="J6" s="1">
        <v>2</v>
      </c>
      <c r="K6" s="1">
        <v>1000</v>
      </c>
      <c r="L6" s="1">
        <f t="shared" ref="L6:L24" si="0">POWER(1+8%,-J6)</f>
        <v>0.85733882030178321</v>
      </c>
      <c r="M6" s="1">
        <f>K6*L6</f>
        <v>857.33882030178324</v>
      </c>
      <c r="N6" s="1">
        <f t="shared" ref="N6:N24" si="1">POWER(1+8%,$J$24-J6)</f>
        <v>3.9960194991849334</v>
      </c>
      <c r="O6" s="1">
        <f t="shared" ref="O6:O24" si="2">K6*N6</f>
        <v>3996.0194991849335</v>
      </c>
      <c r="R6" s="1">
        <v>1</v>
      </c>
      <c r="S6" s="1">
        <v>2</v>
      </c>
      <c r="T6" s="16">
        <f>T5-W5</f>
        <v>9603.5992000452388</v>
      </c>
      <c r="U6" s="1">
        <v>1000</v>
      </c>
      <c r="V6" s="16">
        <f>T6*$V$3</f>
        <v>768.28793600361917</v>
      </c>
      <c r="W6" s="16">
        <f>U6-V6</f>
        <v>231.71206399638083</v>
      </c>
      <c r="Z6" s="1" t="s">
        <v>60</v>
      </c>
      <c r="AD6" s="15">
        <v>0.05</v>
      </c>
      <c r="AF6" s="15">
        <v>7.0000000000000007E-2</v>
      </c>
    </row>
    <row r="7" spans="2:32" x14ac:dyDescent="0.65">
      <c r="B7" s="1" t="s">
        <v>34</v>
      </c>
      <c r="G7" s="16">
        <f>-PV(F9,F8,F10,,F11)</f>
        <v>9818.1474074492944</v>
      </c>
      <c r="J7" s="1">
        <v>3</v>
      </c>
      <c r="K7" s="1">
        <v>1000</v>
      </c>
      <c r="L7" s="1">
        <f t="shared" si="0"/>
        <v>0.79383224102016958</v>
      </c>
      <c r="M7" s="1">
        <f t="shared" ref="M7:M24" si="3">K7*L7</f>
        <v>793.83224102016959</v>
      </c>
      <c r="N7" s="1">
        <f t="shared" si="1"/>
        <v>3.7000180548008639</v>
      </c>
      <c r="O7" s="1">
        <f t="shared" si="2"/>
        <v>3700.0180548008639</v>
      </c>
      <c r="R7" s="1">
        <v>2</v>
      </c>
      <c r="S7" s="1">
        <v>3</v>
      </c>
      <c r="T7" s="16">
        <f t="shared" ref="T7:T25" si="4">T6-W6</f>
        <v>9371.8871360488574</v>
      </c>
      <c r="U7" s="1">
        <v>1000</v>
      </c>
      <c r="V7" s="16">
        <f t="shared" ref="V7:V25" si="5">T7*$V$3</f>
        <v>749.75097088390862</v>
      </c>
      <c r="W7" s="16">
        <f t="shared" ref="W7:W25" si="6">U7-V7</f>
        <v>250.24902911609138</v>
      </c>
      <c r="Z7" s="1" t="s">
        <v>61</v>
      </c>
      <c r="AD7" s="15">
        <v>0.1</v>
      </c>
      <c r="AF7" s="21">
        <f>AF5-AF6</f>
        <v>0.14499999999999996</v>
      </c>
    </row>
    <row r="8" spans="2:32" x14ac:dyDescent="0.65">
      <c r="B8" s="1" t="s">
        <v>35</v>
      </c>
      <c r="F8" s="1">
        <v>20</v>
      </c>
      <c r="J8" s="1">
        <v>4</v>
      </c>
      <c r="K8" s="1">
        <v>1000</v>
      </c>
      <c r="L8" s="1">
        <f t="shared" si="0"/>
        <v>0.73502985279645328</v>
      </c>
      <c r="M8" s="1">
        <f t="shared" si="3"/>
        <v>735.02985279645327</v>
      </c>
      <c r="N8" s="1">
        <f t="shared" si="1"/>
        <v>3.4259426433341331</v>
      </c>
      <c r="O8" s="1">
        <f t="shared" si="2"/>
        <v>3425.9426433341332</v>
      </c>
      <c r="R8" s="1">
        <v>3</v>
      </c>
      <c r="S8" s="1">
        <v>4</v>
      </c>
      <c r="T8" s="16">
        <f t="shared" si="4"/>
        <v>9121.6381069327654</v>
      </c>
      <c r="U8" s="1">
        <v>1000</v>
      </c>
      <c r="V8" s="16">
        <f t="shared" si="5"/>
        <v>729.73104855462122</v>
      </c>
      <c r="W8" s="16">
        <f t="shared" si="6"/>
        <v>270.26895144537878</v>
      </c>
      <c r="Z8" s="1" t="s">
        <v>62</v>
      </c>
      <c r="AD8" s="15">
        <v>0.05</v>
      </c>
    </row>
    <row r="9" spans="2:32" x14ac:dyDescent="0.65">
      <c r="B9" s="1" t="s">
        <v>36</v>
      </c>
      <c r="F9" s="15">
        <v>0.08</v>
      </c>
      <c r="J9" s="1">
        <v>5</v>
      </c>
      <c r="K9" s="1">
        <v>1000</v>
      </c>
      <c r="L9" s="1">
        <f t="shared" si="0"/>
        <v>0.68058319703375303</v>
      </c>
      <c r="M9" s="1">
        <f t="shared" si="3"/>
        <v>680.58319703375298</v>
      </c>
      <c r="N9" s="1">
        <f t="shared" si="1"/>
        <v>3.1721691141982715</v>
      </c>
      <c r="O9" s="1">
        <f t="shared" si="2"/>
        <v>3172.1691141982715</v>
      </c>
      <c r="R9" s="1">
        <v>4</v>
      </c>
      <c r="S9" s="1">
        <v>5</v>
      </c>
      <c r="T9" s="16">
        <f t="shared" si="4"/>
        <v>8851.3691554873858</v>
      </c>
      <c r="U9" s="1">
        <v>1000</v>
      </c>
      <c r="V9" s="16">
        <f t="shared" si="5"/>
        <v>708.10953243899087</v>
      </c>
      <c r="W9" s="16">
        <f t="shared" si="6"/>
        <v>291.89046756100913</v>
      </c>
      <c r="AD9" s="15">
        <f>SUM(AD6:AD8)</f>
        <v>0.2</v>
      </c>
    </row>
    <row r="10" spans="2:32" x14ac:dyDescent="0.65">
      <c r="B10" s="1" t="s">
        <v>37</v>
      </c>
      <c r="F10" s="1">
        <v>1000</v>
      </c>
      <c r="J10" s="1">
        <v>6</v>
      </c>
      <c r="K10" s="1">
        <v>1000</v>
      </c>
      <c r="L10" s="1">
        <f t="shared" si="0"/>
        <v>0.63016962688310452</v>
      </c>
      <c r="M10" s="1">
        <f t="shared" si="3"/>
        <v>630.16962688310457</v>
      </c>
      <c r="N10" s="1">
        <f t="shared" si="1"/>
        <v>2.9371936242576586</v>
      </c>
      <c r="O10" s="1">
        <f t="shared" si="2"/>
        <v>2937.1936242576585</v>
      </c>
      <c r="R10" s="1">
        <v>5</v>
      </c>
      <c r="S10" s="1">
        <v>6</v>
      </c>
      <c r="T10" s="16">
        <f t="shared" si="4"/>
        <v>8559.4786879263775</v>
      </c>
      <c r="U10" s="1">
        <v>1000</v>
      </c>
      <c r="V10" s="16">
        <f t="shared" si="5"/>
        <v>684.75829503411023</v>
      </c>
      <c r="W10" s="16">
        <f t="shared" si="6"/>
        <v>315.24170496588977</v>
      </c>
    </row>
    <row r="11" spans="2:32" x14ac:dyDescent="0.65">
      <c r="B11" s="1" t="s">
        <v>38</v>
      </c>
      <c r="F11" s="1">
        <v>0</v>
      </c>
      <c r="G11" s="1" t="s">
        <v>39</v>
      </c>
      <c r="J11" s="1">
        <v>7</v>
      </c>
      <c r="K11" s="1">
        <v>1000</v>
      </c>
      <c r="L11" s="1">
        <f t="shared" si="0"/>
        <v>0.58349039526213387</v>
      </c>
      <c r="M11" s="1">
        <f t="shared" si="3"/>
        <v>583.49039526213392</v>
      </c>
      <c r="N11" s="1">
        <f t="shared" si="1"/>
        <v>2.7196237261644982</v>
      </c>
      <c r="O11" s="1">
        <f t="shared" si="2"/>
        <v>2719.6237261644983</v>
      </c>
      <c r="R11" s="1">
        <v>6</v>
      </c>
      <c r="S11" s="1">
        <v>7</v>
      </c>
      <c r="T11" s="16">
        <f t="shared" si="4"/>
        <v>8244.2369829604868</v>
      </c>
      <c r="U11" s="1">
        <v>1000</v>
      </c>
      <c r="V11" s="16">
        <f t="shared" si="5"/>
        <v>659.53895863683897</v>
      </c>
      <c r="W11" s="16">
        <f t="shared" si="6"/>
        <v>340.46104136316103</v>
      </c>
    </row>
    <row r="12" spans="2:32" x14ac:dyDescent="0.65">
      <c r="J12" s="1">
        <v>8</v>
      </c>
      <c r="K12" s="1">
        <v>1000</v>
      </c>
      <c r="L12" s="1">
        <f t="shared" si="0"/>
        <v>0.54026888450197574</v>
      </c>
      <c r="M12" s="1">
        <f t="shared" si="3"/>
        <v>540.26888450197578</v>
      </c>
      <c r="N12" s="1">
        <f t="shared" si="1"/>
        <v>2.5181701168189798</v>
      </c>
      <c r="O12" s="1">
        <f t="shared" si="2"/>
        <v>2518.1701168189797</v>
      </c>
      <c r="R12" s="1">
        <v>7</v>
      </c>
      <c r="S12" s="1">
        <v>8</v>
      </c>
      <c r="T12" s="16">
        <f t="shared" si="4"/>
        <v>7903.775941597326</v>
      </c>
      <c r="U12" s="1">
        <v>1000</v>
      </c>
      <c r="V12" s="16">
        <f t="shared" si="5"/>
        <v>632.30207532778604</v>
      </c>
      <c r="W12" s="16">
        <f t="shared" si="6"/>
        <v>367.69792467221396</v>
      </c>
    </row>
    <row r="13" spans="2:32" x14ac:dyDescent="0.65">
      <c r="B13" s="1" t="s">
        <v>44</v>
      </c>
      <c r="G13" s="16">
        <f>FV(F9,F8,-F10,,0)</f>
        <v>45761.964298116334</v>
      </c>
      <c r="J13" s="1">
        <v>9</v>
      </c>
      <c r="K13" s="1">
        <v>1000</v>
      </c>
      <c r="L13" s="1">
        <f t="shared" si="0"/>
        <v>0.50024896713145905</v>
      </c>
      <c r="M13" s="1">
        <f t="shared" si="3"/>
        <v>500.24896713145904</v>
      </c>
      <c r="N13" s="1">
        <f t="shared" si="1"/>
        <v>2.3316389970546108</v>
      </c>
      <c r="O13" s="1">
        <f t="shared" si="2"/>
        <v>2331.6389970546106</v>
      </c>
      <c r="R13" s="1">
        <v>8</v>
      </c>
      <c r="S13" s="1">
        <v>9</v>
      </c>
      <c r="T13" s="16">
        <f t="shared" si="4"/>
        <v>7536.078016925112</v>
      </c>
      <c r="U13" s="1">
        <v>1000</v>
      </c>
      <c r="V13" s="16">
        <f t="shared" si="5"/>
        <v>602.88624135400903</v>
      </c>
      <c r="W13" s="16">
        <f t="shared" si="6"/>
        <v>397.11375864599097</v>
      </c>
    </row>
    <row r="14" spans="2:32" x14ac:dyDescent="0.65">
      <c r="J14" s="1">
        <v>10</v>
      </c>
      <c r="K14" s="1">
        <v>1000</v>
      </c>
      <c r="L14" s="1">
        <f t="shared" si="0"/>
        <v>0.46319348808468425</v>
      </c>
      <c r="M14" s="1">
        <f t="shared" si="3"/>
        <v>463.19348808468425</v>
      </c>
      <c r="N14" s="1">
        <f t="shared" si="1"/>
        <v>2.1589249972727877</v>
      </c>
      <c r="O14" s="1">
        <f t="shared" si="2"/>
        <v>2158.9249972727876</v>
      </c>
      <c r="R14" s="1">
        <v>9</v>
      </c>
      <c r="S14" s="1">
        <v>10</v>
      </c>
      <c r="T14" s="16">
        <f t="shared" si="4"/>
        <v>7138.9642582791212</v>
      </c>
      <c r="U14" s="1">
        <v>1000</v>
      </c>
      <c r="V14" s="16">
        <f t="shared" si="5"/>
        <v>571.11714066232969</v>
      </c>
      <c r="W14" s="16">
        <f t="shared" si="6"/>
        <v>428.88285933767031</v>
      </c>
      <c r="X14" s="1">
        <v>0</v>
      </c>
      <c r="Y14" s="1" t="s">
        <v>64</v>
      </c>
    </row>
    <row r="15" spans="2:32" x14ac:dyDescent="0.65">
      <c r="J15" s="1">
        <v>11</v>
      </c>
      <c r="K15" s="1">
        <v>1000</v>
      </c>
      <c r="L15" s="1">
        <f t="shared" si="0"/>
        <v>0.42888285933767062</v>
      </c>
      <c r="M15" s="1">
        <f t="shared" si="3"/>
        <v>428.8828593376706</v>
      </c>
      <c r="N15" s="1">
        <f t="shared" si="1"/>
        <v>1.9990046271044331</v>
      </c>
      <c r="O15" s="1">
        <f t="shared" si="2"/>
        <v>1999.004627104433</v>
      </c>
      <c r="R15" s="1">
        <v>10</v>
      </c>
      <c r="S15" s="1">
        <v>11</v>
      </c>
      <c r="T15" s="24">
        <f>T14-W14-X14</f>
        <v>6710.081398941451</v>
      </c>
      <c r="U15" s="1">
        <v>1000</v>
      </c>
      <c r="V15" s="16">
        <f t="shared" si="5"/>
        <v>536.80651191531604</v>
      </c>
      <c r="W15" s="16">
        <f t="shared" si="6"/>
        <v>463.19348808468396</v>
      </c>
      <c r="Y15" s="16">
        <f>PV(8%,10,-1000,,0)</f>
        <v>6710.0813989414464</v>
      </c>
    </row>
    <row r="16" spans="2:32" x14ac:dyDescent="0.65">
      <c r="J16" s="1">
        <v>12</v>
      </c>
      <c r="K16" s="1">
        <v>1000</v>
      </c>
      <c r="L16" s="1">
        <f t="shared" si="0"/>
        <v>0.39711375864599124</v>
      </c>
      <c r="M16" s="1">
        <f t="shared" si="3"/>
        <v>397.11375864599125</v>
      </c>
      <c r="N16" s="1">
        <f t="shared" si="1"/>
        <v>1.8509302102818823</v>
      </c>
      <c r="O16" s="1">
        <f t="shared" si="2"/>
        <v>1850.9302102818824</v>
      </c>
      <c r="R16" s="1">
        <v>11</v>
      </c>
      <c r="S16" s="1">
        <v>12</v>
      </c>
      <c r="T16" s="16">
        <f t="shared" si="4"/>
        <v>6246.8879108567671</v>
      </c>
      <c r="U16" s="1">
        <v>1000</v>
      </c>
      <c r="V16" s="16">
        <f t="shared" si="5"/>
        <v>499.75103286854136</v>
      </c>
      <c r="W16" s="16">
        <f t="shared" si="6"/>
        <v>500.24896713145864</v>
      </c>
    </row>
    <row r="17" spans="9:25" x14ac:dyDescent="0.65">
      <c r="J17" s="1">
        <v>13</v>
      </c>
      <c r="K17" s="1">
        <v>1000</v>
      </c>
      <c r="L17" s="1">
        <f t="shared" si="0"/>
        <v>0.36769792467221413</v>
      </c>
      <c r="M17" s="1">
        <f t="shared" si="3"/>
        <v>367.69792467221413</v>
      </c>
      <c r="N17" s="1">
        <f t="shared" si="1"/>
        <v>1.7138242687795207</v>
      </c>
      <c r="O17" s="1">
        <f t="shared" si="2"/>
        <v>1713.8242687795207</v>
      </c>
      <c r="R17" s="1">
        <v>12</v>
      </c>
      <c r="S17" s="1">
        <v>13</v>
      </c>
      <c r="T17" s="16">
        <f t="shared" si="4"/>
        <v>5746.6389437253083</v>
      </c>
      <c r="U17" s="1">
        <v>1000</v>
      </c>
      <c r="V17" s="16">
        <f t="shared" si="5"/>
        <v>459.73111549802468</v>
      </c>
      <c r="W17" s="16">
        <f t="shared" si="6"/>
        <v>540.26888450197532</v>
      </c>
      <c r="Y17" s="1" t="s">
        <v>65</v>
      </c>
    </row>
    <row r="18" spans="9:25" x14ac:dyDescent="0.65">
      <c r="J18" s="1">
        <v>14</v>
      </c>
      <c r="K18" s="1">
        <v>1000</v>
      </c>
      <c r="L18" s="1">
        <f t="shared" si="0"/>
        <v>0.34046104136316119</v>
      </c>
      <c r="M18" s="1">
        <f t="shared" si="3"/>
        <v>340.4610413631612</v>
      </c>
      <c r="N18" s="1">
        <f t="shared" si="1"/>
        <v>1.5868743229440005</v>
      </c>
      <c r="O18" s="1">
        <f t="shared" si="2"/>
        <v>1586.8743229440006</v>
      </c>
      <c r="R18" s="1">
        <v>13</v>
      </c>
      <c r="S18" s="1">
        <v>14</v>
      </c>
      <c r="T18" s="16">
        <f t="shared" si="4"/>
        <v>5206.3700592233326</v>
      </c>
      <c r="U18" s="1">
        <v>1000</v>
      </c>
      <c r="V18" s="16">
        <f t="shared" si="5"/>
        <v>416.5096047378666</v>
      </c>
      <c r="W18" s="16">
        <f t="shared" si="6"/>
        <v>583.49039526213346</v>
      </c>
      <c r="Y18" s="1" t="s">
        <v>66</v>
      </c>
    </row>
    <row r="19" spans="9:25" x14ac:dyDescent="0.65">
      <c r="J19" s="1">
        <v>15</v>
      </c>
      <c r="K19" s="1">
        <v>1000</v>
      </c>
      <c r="L19" s="1">
        <f t="shared" si="0"/>
        <v>0.31524170496588994</v>
      </c>
      <c r="M19" s="1">
        <f t="shared" si="3"/>
        <v>315.24170496588994</v>
      </c>
      <c r="N19" s="1">
        <f t="shared" si="1"/>
        <v>1.4693280768000003</v>
      </c>
      <c r="O19" s="1">
        <f t="shared" si="2"/>
        <v>1469.3280768000004</v>
      </c>
      <c r="R19" s="1">
        <v>14</v>
      </c>
      <c r="S19" s="1">
        <v>15</v>
      </c>
      <c r="T19" s="16">
        <f t="shared" si="4"/>
        <v>4622.8796639611992</v>
      </c>
      <c r="U19" s="1">
        <v>1000</v>
      </c>
      <c r="V19" s="16">
        <f t="shared" si="5"/>
        <v>369.83037311689594</v>
      </c>
      <c r="W19" s="16">
        <f t="shared" si="6"/>
        <v>630.169626883104</v>
      </c>
      <c r="Y19" s="16">
        <f>T5*POWER(1+8%,10)</f>
        <v>21196.643864851296</v>
      </c>
    </row>
    <row r="20" spans="9:25" x14ac:dyDescent="0.65">
      <c r="J20" s="1">
        <v>16</v>
      </c>
      <c r="K20" s="1">
        <v>1000</v>
      </c>
      <c r="L20" s="1">
        <f t="shared" si="0"/>
        <v>0.29189046756100923</v>
      </c>
      <c r="M20" s="1">
        <f t="shared" si="3"/>
        <v>291.89046756100925</v>
      </c>
      <c r="N20" s="1">
        <f t="shared" si="1"/>
        <v>1.3604889600000003</v>
      </c>
      <c r="O20" s="1">
        <f t="shared" si="2"/>
        <v>1360.4889600000004</v>
      </c>
      <c r="R20" s="1">
        <v>15</v>
      </c>
      <c r="S20" s="1">
        <v>16</v>
      </c>
      <c r="T20" s="16">
        <f t="shared" si="4"/>
        <v>3992.7100370780954</v>
      </c>
      <c r="U20" s="1">
        <v>1000</v>
      </c>
      <c r="V20" s="16">
        <f t="shared" si="5"/>
        <v>319.41680296624764</v>
      </c>
      <c r="W20" s="16">
        <f t="shared" si="6"/>
        <v>680.58319703375241</v>
      </c>
      <c r="Y20" s="1" t="s">
        <v>67</v>
      </c>
    </row>
    <row r="21" spans="9:25" x14ac:dyDescent="0.65">
      <c r="I21" s="1" t="s">
        <v>46</v>
      </c>
      <c r="J21" s="1">
        <v>17</v>
      </c>
      <c r="K21" s="1">
        <v>1000</v>
      </c>
      <c r="L21" s="1">
        <f t="shared" si="0"/>
        <v>0.27026895144537894</v>
      </c>
      <c r="M21" s="1">
        <f t="shared" si="3"/>
        <v>270.26895144537895</v>
      </c>
      <c r="N21" s="1">
        <f t="shared" si="1"/>
        <v>1.2597120000000002</v>
      </c>
      <c r="O21" s="1">
        <f t="shared" si="2"/>
        <v>1259.7120000000002</v>
      </c>
      <c r="R21" s="1">
        <v>16</v>
      </c>
      <c r="S21" s="1">
        <v>17</v>
      </c>
      <c r="T21" s="16">
        <f t="shared" si="4"/>
        <v>3312.1268400443432</v>
      </c>
      <c r="U21" s="1">
        <v>1000</v>
      </c>
      <c r="V21" s="16">
        <f t="shared" si="5"/>
        <v>264.97014720354747</v>
      </c>
      <c r="W21" s="16">
        <f t="shared" si="6"/>
        <v>735.02985279645259</v>
      </c>
      <c r="Y21" s="16">
        <f>FV(8%,10,-1000,,0)</f>
        <v>14486.562465909847</v>
      </c>
    </row>
    <row r="22" spans="9:25" x14ac:dyDescent="0.65">
      <c r="J22" s="1">
        <v>18</v>
      </c>
      <c r="K22" s="1">
        <v>1000</v>
      </c>
      <c r="L22" s="1">
        <f t="shared" si="0"/>
        <v>0.25024902911609154</v>
      </c>
      <c r="M22" s="1">
        <f t="shared" si="3"/>
        <v>250.24902911609155</v>
      </c>
      <c r="N22" s="1">
        <f t="shared" si="1"/>
        <v>1.1664000000000001</v>
      </c>
      <c r="O22" s="1">
        <f t="shared" si="2"/>
        <v>1166.4000000000001</v>
      </c>
      <c r="R22" s="1">
        <v>17</v>
      </c>
      <c r="S22" s="1">
        <v>18</v>
      </c>
      <c r="T22" s="16">
        <f t="shared" si="4"/>
        <v>2577.0969872478909</v>
      </c>
      <c r="U22" s="1">
        <v>1000</v>
      </c>
      <c r="V22" s="16">
        <f t="shared" si="5"/>
        <v>206.16775897983126</v>
      </c>
      <c r="W22" s="16">
        <f t="shared" si="6"/>
        <v>793.83224102016879</v>
      </c>
      <c r="Y22" s="16">
        <f>Y19-Y21</f>
        <v>6710.0813989414492</v>
      </c>
    </row>
    <row r="23" spans="9:25" x14ac:dyDescent="0.65">
      <c r="J23" s="1">
        <v>19</v>
      </c>
      <c r="K23" s="1">
        <v>1000</v>
      </c>
      <c r="L23" s="1">
        <f t="shared" si="0"/>
        <v>0.23171206399638106</v>
      </c>
      <c r="M23" s="1">
        <f t="shared" si="3"/>
        <v>231.71206399638106</v>
      </c>
      <c r="N23" s="1">
        <f t="shared" si="1"/>
        <v>1.08</v>
      </c>
      <c r="O23" s="1">
        <f t="shared" si="2"/>
        <v>1080</v>
      </c>
      <c r="R23" s="1">
        <v>18</v>
      </c>
      <c r="S23" s="1">
        <v>19</v>
      </c>
      <c r="T23" s="16">
        <f t="shared" si="4"/>
        <v>1783.2647462277221</v>
      </c>
      <c r="U23" s="1">
        <v>1000</v>
      </c>
      <c r="V23" s="16">
        <f t="shared" si="5"/>
        <v>142.66117969821778</v>
      </c>
      <c r="W23" s="16">
        <f t="shared" si="6"/>
        <v>857.33882030178222</v>
      </c>
    </row>
    <row r="24" spans="9:25" x14ac:dyDescent="0.65">
      <c r="J24" s="1">
        <v>20</v>
      </c>
      <c r="K24" s="1">
        <v>1000</v>
      </c>
      <c r="L24" s="1">
        <f t="shared" si="0"/>
        <v>0.21454820740405653</v>
      </c>
      <c r="M24" s="1">
        <f t="shared" si="3"/>
        <v>214.54820740405654</v>
      </c>
      <c r="N24" s="1">
        <f t="shared" si="1"/>
        <v>1</v>
      </c>
      <c r="O24" s="1">
        <f t="shared" si="2"/>
        <v>1000</v>
      </c>
      <c r="R24" s="1">
        <v>19</v>
      </c>
      <c r="S24" s="1">
        <v>20</v>
      </c>
      <c r="T24" s="16">
        <f t="shared" si="4"/>
        <v>925.92592592593985</v>
      </c>
      <c r="U24" s="1">
        <v>1000</v>
      </c>
      <c r="V24" s="16">
        <f t="shared" si="5"/>
        <v>74.074074074075185</v>
      </c>
      <c r="W24" s="16">
        <f t="shared" si="6"/>
        <v>925.92592592592484</v>
      </c>
    </row>
    <row r="25" spans="9:25" x14ac:dyDescent="0.65">
      <c r="R25" s="1">
        <v>20</v>
      </c>
      <c r="T25" s="25">
        <f>T24-W24</f>
        <v>1.5006662579253316E-11</v>
      </c>
      <c r="U25" s="17">
        <f>SUM(U5:U24)</f>
        <v>20000</v>
      </c>
      <c r="V25" s="17">
        <f t="shared" ref="V25:W25" si="7">SUM(V5:V24)</f>
        <v>10181.85259255072</v>
      </c>
      <c r="W25" s="26">
        <f t="shared" si="7"/>
        <v>9818.1474074492799</v>
      </c>
      <c r="X25" s="1">
        <f>X14</f>
        <v>0</v>
      </c>
    </row>
    <row r="26" spans="9:25" x14ac:dyDescent="0.65">
      <c r="M26" s="17">
        <f>SUM(M5:M24)</f>
        <v>9818.1474074492871</v>
      </c>
      <c r="O26" s="17">
        <f>SUM(O5:O24)</f>
        <v>45761.964298116298</v>
      </c>
      <c r="V26" s="17">
        <f>V25+W25</f>
        <v>20000</v>
      </c>
      <c r="X26" s="17">
        <f>X25+U25</f>
        <v>20000</v>
      </c>
    </row>
    <row r="27" spans="9:25" x14ac:dyDescent="0.65">
      <c r="U27" s="1" t="s">
        <v>28</v>
      </c>
      <c r="W27" s="16">
        <f>PMT(8%,10,-T15,,0)</f>
        <v>1000.0000000000009</v>
      </c>
    </row>
    <row r="28" spans="9:25" x14ac:dyDescent="0.65">
      <c r="O28" s="17">
        <f>M26*POWER(1.08,20)</f>
        <v>45761.964298116305</v>
      </c>
      <c r="U28" s="1" t="s">
        <v>52</v>
      </c>
    </row>
    <row r="30" spans="9:25" x14ac:dyDescent="0.65">
      <c r="U30" s="1" t="s">
        <v>53</v>
      </c>
    </row>
    <row r="31" spans="9:25" x14ac:dyDescent="0.65">
      <c r="M31" s="17">
        <f>O26*POWER(1.08,-20)</f>
        <v>9818.1474074492853</v>
      </c>
      <c r="U31" s="16">
        <f>T25/-W25</f>
        <v>-1.5284617307606704E-15</v>
      </c>
      <c r="V31" s="18" t="s">
        <v>54</v>
      </c>
    </row>
    <row r="32" spans="9:25" x14ac:dyDescent="0.65">
      <c r="U32" s="1" t="e">
        <f>POWER(U31,1/20)</f>
        <v>#NUM!</v>
      </c>
      <c r="V32" s="18" t="s">
        <v>55</v>
      </c>
    </row>
    <row r="33" spans="21:21" x14ac:dyDescent="0.65">
      <c r="U33" s="20" t="e">
        <f>U32-1</f>
        <v>#NUM!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30" x14ac:dyDescent="0.65"/>
  <cols>
    <col min="1" max="16384" width="10.906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Hoja20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2022-04-02T14:38:47Z</dcterms:created>
  <dcterms:modified xsi:type="dcterms:W3CDTF">2022-04-09T17:16:47Z</dcterms:modified>
</cp:coreProperties>
</file>