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DANIEL MORO 1\Desktop\MARZO 2022\"/>
    </mc:Choice>
  </mc:AlternateContent>
  <xr:revisionPtr revIDLastSave="0" documentId="8_{97CFB886-E893-4F98-AF77-F2621D30A96B}" xr6:coauthVersionLast="47" xr6:coauthVersionMax="47" xr10:uidLastSave="{00000000-0000-0000-0000-000000000000}"/>
  <bookViews>
    <workbookView xWindow="-108" yWindow="-108" windowWidth="23256" windowHeight="12456" activeTab="3" xr2:uid="{4E991F47-7918-4DFD-B2FC-2A9CCA08DC08}"/>
  </bookViews>
  <sheets>
    <sheet name="EJERCICIO 1" sheetId="4" r:id="rId1"/>
    <sheet name="EJERCICIO 2" sheetId="3" r:id="rId2"/>
    <sheet name="EJERCICIO 3" sheetId="1" r:id="rId3"/>
    <sheet name="EJERCICIO 4"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92" i="7" l="1"/>
  <c r="C92" i="7"/>
  <c r="D77" i="7"/>
  <c r="D82" i="7" s="1"/>
  <c r="C77" i="7"/>
  <c r="C82" i="7" s="1"/>
  <c r="D64" i="7"/>
  <c r="C64" i="7"/>
  <c r="D59" i="7"/>
  <c r="C59" i="7"/>
  <c r="D45" i="7"/>
  <c r="C45" i="7"/>
  <c r="D21" i="7"/>
  <c r="C21" i="7"/>
  <c r="D17" i="7"/>
  <c r="D23" i="7" s="1"/>
  <c r="D28" i="7" s="1"/>
  <c r="C17" i="7"/>
  <c r="C23" i="7" s="1"/>
  <c r="C28" i="7" s="1"/>
  <c r="D10" i="7"/>
  <c r="C10" i="7"/>
  <c r="D6" i="7"/>
  <c r="C6" i="7"/>
  <c r="E13" i="4"/>
  <c r="E6" i="4"/>
  <c r="E7" i="4" s="1"/>
  <c r="C16" i="3"/>
  <c r="B16" i="3"/>
  <c r="B17" i="3" s="1"/>
  <c r="C13" i="3"/>
  <c r="B13" i="3"/>
  <c r="C66" i="7" l="1"/>
  <c r="C96" i="7"/>
  <c r="D66" i="7"/>
  <c r="D96" i="7"/>
  <c r="B18" i="3"/>
  <c r="B19" i="3" s="1"/>
  <c r="B20" i="3" s="1"/>
  <c r="B21" i="3" s="1"/>
  <c r="B22" i="3" s="1"/>
  <c r="B23" i="3" s="1"/>
  <c r="B24" i="3" s="1"/>
  <c r="B25" i="3" s="1"/>
  <c r="B26" i="3" s="1"/>
  <c r="C17" i="3"/>
  <c r="C18" i="3" s="1"/>
  <c r="C19" i="3" s="1"/>
  <c r="C20" i="3" s="1"/>
  <c r="C21" i="3" s="1"/>
  <c r="C22" i="3" s="1"/>
  <c r="C23" i="3" s="1"/>
  <c r="C24" i="3" s="1"/>
  <c r="C25" i="3" s="1"/>
  <c r="C26" i="3" s="1"/>
  <c r="E41" i="1" l="1"/>
  <c r="F38" i="1"/>
  <c r="F37" i="1"/>
  <c r="G37" i="1" s="1"/>
  <c r="E44" i="1" s="1"/>
  <c r="E31" i="1"/>
  <c r="H26" i="1" s="1"/>
  <c r="E42" i="1" s="1"/>
  <c r="H23" i="1"/>
  <c r="G23" i="1"/>
  <c r="F23" i="1"/>
  <c r="E23" i="1"/>
  <c r="E24" i="1" s="1"/>
  <c r="H22" i="1"/>
  <c r="G22" i="1"/>
  <c r="H34" i="1" s="1"/>
  <c r="F22" i="1"/>
  <c r="E22" i="1"/>
  <c r="G34" i="1" s="1"/>
  <c r="B14" i="1"/>
  <c r="E34" i="1" l="1"/>
  <c r="I34" i="1" s="1"/>
  <c r="E43" i="1" s="1"/>
  <c r="F34" i="1"/>
</calcChain>
</file>

<file path=xl/sharedStrings.xml><?xml version="1.0" encoding="utf-8"?>
<sst xmlns="http://schemas.openxmlformats.org/spreadsheetml/2006/main" count="175" uniqueCount="160">
  <si>
    <t>MODELO PARA VALUACION DE PROYECTOS DE INVERSION</t>
  </si>
  <si>
    <t>DATOS</t>
  </si>
  <si>
    <t>REQUERIMIENTO DE CAPITAL</t>
  </si>
  <si>
    <t>VENTAS</t>
  </si>
  <si>
    <t>AÑOS</t>
  </si>
  <si>
    <t>Piezas anuales</t>
  </si>
  <si>
    <t>CAP TRAB NETO</t>
  </si>
  <si>
    <t>Precio venta</t>
  </si>
  <si>
    <t>ACT FIJO NET</t>
  </si>
  <si>
    <t>COSTOS</t>
  </si>
  <si>
    <t>TOTAL LIBROS</t>
  </si>
  <si>
    <t>Costo Variable</t>
  </si>
  <si>
    <t>Costo Fijo</t>
  </si>
  <si>
    <t>FCF</t>
  </si>
  <si>
    <t>INVERSIONES</t>
  </si>
  <si>
    <t>CONCEPTO</t>
  </si>
  <si>
    <t>AÑO</t>
  </si>
  <si>
    <t>Maquinaria</t>
  </si>
  <si>
    <t>Cap Trabajo</t>
  </si>
  <si>
    <t>DEPRECIACION</t>
  </si>
  <si>
    <t>COSTOS DE VENTA</t>
  </si>
  <si>
    <t>Dep anual</t>
  </si>
  <si>
    <t>UTILIDAD BRUTA</t>
  </si>
  <si>
    <t>Tasas</t>
  </si>
  <si>
    <t>Tx Impuestos</t>
  </si>
  <si>
    <t>UAII</t>
  </si>
  <si>
    <t>TREMA</t>
  </si>
  <si>
    <t>IMPUESTOS</t>
  </si>
  <si>
    <t>UTILIDAD NETA</t>
  </si>
  <si>
    <t>INVERISON</t>
  </si>
  <si>
    <t>CAPEX</t>
  </si>
  <si>
    <t>VALOR PRESENTE (VP)</t>
  </si>
  <si>
    <t>FLUJO</t>
  </si>
  <si>
    <t>TIR</t>
  </si>
  <si>
    <t>VPN</t>
  </si>
  <si>
    <t>PERIODO RECUPERAC</t>
  </si>
  <si>
    <t>REND CONTAB PROM</t>
  </si>
  <si>
    <t>UT NETA PROM</t>
  </si>
  <si>
    <t>PROM EN LIBROS</t>
  </si>
  <si>
    <t>ENTONCES</t>
  </si>
  <si>
    <t>PR</t>
  </si>
  <si>
    <t>RCP</t>
  </si>
  <si>
    <t>VALOR PRESENTE NETO</t>
  </si>
  <si>
    <t>TASA</t>
  </si>
  <si>
    <t>INVERSION</t>
  </si>
  <si>
    <t>TASA INTERNA DE RETORNO TIR</t>
  </si>
  <si>
    <t>MONTO INVERSION</t>
  </si>
  <si>
    <t>*suponiendo que pide financiamiento y reinvierte los flujos</t>
  </si>
  <si>
    <t>TIR MODIFICADA</t>
  </si>
  <si>
    <t>Tasa de préstamo</t>
  </si>
  <si>
    <t>Tasa Inversión</t>
  </si>
  <si>
    <t>TIRM</t>
  </si>
  <si>
    <t>LA TIR MODIFICADA NOS AYUDA A ENCONTRAR LA TASA DE RETORNO SI LOS FLUJOS DEL PROYECTO SON REINVERTIDOS</t>
  </si>
  <si>
    <t>Mes</t>
  </si>
  <si>
    <t>Edo de Resultados</t>
  </si>
  <si>
    <t>Ventas</t>
  </si>
  <si>
    <t>Costo de Ventas</t>
  </si>
  <si>
    <t>Utilidad Bruta</t>
  </si>
  <si>
    <t>Gastos de Venta</t>
  </si>
  <si>
    <t>Gastos de Administración</t>
  </si>
  <si>
    <t>Gastos de Operación</t>
  </si>
  <si>
    <t>(Pérdida) Utilidad de Operación</t>
  </si>
  <si>
    <t>Gastos Financieros</t>
  </si>
  <si>
    <t>Productos Financieros</t>
  </si>
  <si>
    <t>Costo Integral de Financiamiento:</t>
  </si>
  <si>
    <t>Otros Gastos</t>
  </si>
  <si>
    <t>Otros Productos</t>
  </si>
  <si>
    <t>Otros Gastos y Productos:</t>
  </si>
  <si>
    <t xml:space="preserve">Utilidad (Pérdida) antes de Impuestos  </t>
  </si>
  <si>
    <t>Provisión para el pago del ISR</t>
  </si>
  <si>
    <t>Provisión para el Pago de PTU</t>
  </si>
  <si>
    <t xml:space="preserve">(Pérdida) Utilidad antes de Impuestos  </t>
  </si>
  <si>
    <t>A C T I V O</t>
  </si>
  <si>
    <t>Activo Circulante</t>
  </si>
  <si>
    <t>Caja y Bancos</t>
  </si>
  <si>
    <t>Inversiones en Valores</t>
  </si>
  <si>
    <t>Clientes</t>
  </si>
  <si>
    <t>Estimación para cuentas incobrables</t>
  </si>
  <si>
    <t>Documentos por Cobrar</t>
  </si>
  <si>
    <t>Deudores Diversos</t>
  </si>
  <si>
    <t>Funcionarios y Empleados</t>
  </si>
  <si>
    <t>IVA por Acreditar</t>
  </si>
  <si>
    <t>Anticipos de Impuestos</t>
  </si>
  <si>
    <t>Depósitos en Garantía</t>
  </si>
  <si>
    <t>Inventarios</t>
  </si>
  <si>
    <t>Pagos Anticipados</t>
  </si>
  <si>
    <t>Activo No Circulante</t>
  </si>
  <si>
    <t>Terreno</t>
  </si>
  <si>
    <t>Edificio</t>
  </si>
  <si>
    <t>Depreciación Acumulada de Edificio</t>
  </si>
  <si>
    <t>Maquinaria y equipo</t>
  </si>
  <si>
    <t>Depreciación Acumulada de Maquinaria y eq</t>
  </si>
  <si>
    <t>Mobiliario y Equipo de Oficina</t>
  </si>
  <si>
    <t>Depreciación Acumulada de Equipo de Oficina</t>
  </si>
  <si>
    <t>Equipo de Transporte</t>
  </si>
  <si>
    <t>Depreciación Acumulada de Equipo de transporte</t>
  </si>
  <si>
    <t>Equipo de Cómputo</t>
  </si>
  <si>
    <t>Depreciación Acumulada de Equipo de Cómputo</t>
  </si>
  <si>
    <t>Total Activo No Circulante</t>
  </si>
  <si>
    <t>Activo Diferido</t>
  </si>
  <si>
    <t>Gastos de Instalación</t>
  </si>
  <si>
    <t>Amortización Acumulada de Gastos de Instalación</t>
  </si>
  <si>
    <t>Total Activo Diferido</t>
  </si>
  <si>
    <t>ACTIVO TOTAL</t>
  </si>
  <si>
    <t>PASIVO</t>
  </si>
  <si>
    <t>Pasivo Corto Plazo</t>
  </si>
  <si>
    <t>Proveedores</t>
  </si>
  <si>
    <t>Acreedores Diversos</t>
  </si>
  <si>
    <t>Documentos por Pagar</t>
  </si>
  <si>
    <t>Impuestos por Pagar</t>
  </si>
  <si>
    <t>Reserva para el Pago de Prima de Antigüedad</t>
  </si>
  <si>
    <t>Participación de Utilidades por Pagar</t>
  </si>
  <si>
    <t>Total Pasivo Corto Plazo</t>
  </si>
  <si>
    <t>Pasivo Largo Plazo</t>
  </si>
  <si>
    <t>Préstamo Bancario a Largo Plazo</t>
  </si>
  <si>
    <t>PASIVO TOTAL</t>
  </si>
  <si>
    <t>CAPITAL CONTABLE</t>
  </si>
  <si>
    <t>Capital contable</t>
  </si>
  <si>
    <t>Capital Social</t>
  </si>
  <si>
    <t>Reserva Legal</t>
  </si>
  <si>
    <t>Reserva de Reinversión</t>
  </si>
  <si>
    <t>Aportaciones para Futuros Aumentos de Capital</t>
  </si>
  <si>
    <t>Utilidades Retenidas</t>
  </si>
  <si>
    <t xml:space="preserve">Resultado del Periodo </t>
  </si>
  <si>
    <t>SUMA EL PASIVO Y CAPITAL CONTABLE</t>
  </si>
  <si>
    <t>Razones Financieras</t>
  </si>
  <si>
    <t>Fórmula</t>
  </si>
  <si>
    <t>Var</t>
  </si>
  <si>
    <t>Margen Bruto</t>
  </si>
  <si>
    <t>Utilidad Bruta / Ventas</t>
  </si>
  <si>
    <t>Margen Operativo</t>
  </si>
  <si>
    <t>Margen Neto</t>
  </si>
  <si>
    <t>Utilidad Operativa / Ventas</t>
  </si>
  <si>
    <t>Utilidad Neta / Ventas</t>
  </si>
  <si>
    <t>Crecimiento en ventas</t>
  </si>
  <si>
    <t>(Vtas año 1 / Ventas año 0) -1</t>
  </si>
  <si>
    <t>Proporción de Costos</t>
  </si>
  <si>
    <t>Costo de Ventas / Ventas</t>
  </si>
  <si>
    <t>(CPC * 365) / Ventas</t>
  </si>
  <si>
    <t>Rotación de Inventarios</t>
  </si>
  <si>
    <t>(Inventarios * 365) / Costo de ventas</t>
  </si>
  <si>
    <t>Proporción de Gtos Operativos</t>
  </si>
  <si>
    <t>Gtos Operativos / Ventas</t>
  </si>
  <si>
    <t>Tasa Activa</t>
  </si>
  <si>
    <t>Gastos Financieros / Prom Deuda CP y LP</t>
  </si>
  <si>
    <t>Retorno de Capital</t>
  </si>
  <si>
    <t>Utilidad Neta / Capital Contable</t>
  </si>
  <si>
    <t>Retorno de Activos</t>
  </si>
  <si>
    <t>Utilidad Neta / Activo Fijo Neto</t>
  </si>
  <si>
    <t>(CPC/Ventas) * 365</t>
  </si>
  <si>
    <t>Rotación CPC (Dias)</t>
  </si>
  <si>
    <t>Rotación de CPC (Veces)</t>
  </si>
  <si>
    <t>Liquidez</t>
  </si>
  <si>
    <t>Prueba ácida</t>
  </si>
  <si>
    <t>Apalancamiento</t>
  </si>
  <si>
    <t>% de Deuda</t>
  </si>
  <si>
    <t>Pasivos totales / Pasivo + Capital</t>
  </si>
  <si>
    <t>Pasivos totales / Capital contable</t>
  </si>
  <si>
    <t>(Activo Circulante - Inventarios) / Pasivos CP</t>
  </si>
  <si>
    <t>Activo Circulante / Pasivos 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</si>
</sst>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0.000000%"/>
    <numFmt numFmtId="165" formatCode="0.0"/>
    <numFmt numFmtId="166" formatCode="0.000%"/>
    <numFmt numFmtId="167" formatCode="0.0000%"/>
    <numFmt numFmtId="170" formatCode="_-* #,##0.00\ &quot;Pts&quot;_-;\-* #,##0.00\ &quot;Pts&quot;_-;_-* &quot;-&quot;??\ &quot;Pts&quot;_-;_-@_-"/>
    <numFmt numFmtId="171" formatCode="_-[$$-80A]* #,##0_-;\-[$$-80A]* #,##0_-;_-[$$-80A]* &quot;-&quot;?_-;_-@_-"/>
    <numFmt numFmtId="172" formatCode="_-* #,##0.00\ _P_t_s_-;\-* #,##0.00\ _P_t_s_-;_-* &quot;-&quot;??\ _P_t_s_-;_-@_-"/>
    <numFmt numFmtId="173" formatCode="\ #,##0_);\(\ #,##0\)"/>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18"/>
      <color theme="1"/>
      <name val="Calibri"/>
      <family val="2"/>
      <scheme val="minor"/>
    </font>
    <font>
      <sz val="8"/>
      <color theme="1"/>
      <name val="Calibri"/>
      <family val="2"/>
      <scheme val="minor"/>
    </font>
    <font>
      <sz val="10"/>
      <name val="Arial"/>
      <family val="2"/>
    </font>
    <font>
      <sz val="11"/>
      <name val="Calibri"/>
      <family val="2"/>
      <scheme val="minor"/>
    </font>
    <font>
      <b/>
      <sz val="11"/>
      <name val="Calibri"/>
      <family val="2"/>
      <scheme val="minor"/>
    </font>
    <font>
      <b/>
      <u/>
      <sz val="11"/>
      <name val="Calibri"/>
      <family val="2"/>
      <scheme val="minor"/>
    </font>
  </fonts>
  <fills count="7">
    <fill>
      <patternFill patternType="none"/>
    </fill>
    <fill>
      <patternFill patternType="gray125"/>
    </fill>
    <fill>
      <patternFill patternType="solid">
        <fgColor theme="5"/>
      </patternFill>
    </fill>
    <fill>
      <patternFill patternType="solid">
        <fgColor theme="1"/>
        <bgColor indexed="64"/>
      </patternFill>
    </fill>
    <fill>
      <patternFill patternType="solid">
        <fgColor rgb="FFFFFF00"/>
        <bgColor indexed="64"/>
      </patternFill>
    </fill>
    <fill>
      <patternFill patternType="solid">
        <fgColor theme="3"/>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double">
        <color indexed="64"/>
      </bottom>
      <diagonal/>
    </border>
    <border>
      <left/>
      <right/>
      <top style="medium">
        <color indexed="64"/>
      </top>
      <bottom style="dashed">
        <color indexed="64"/>
      </bottom>
      <diagonal/>
    </border>
    <border>
      <left/>
      <right/>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2" borderId="0" applyNumberFormat="0" applyBorder="0" applyAlignment="0" applyProtection="0"/>
    <xf numFmtId="0" fontId="8" fillId="0" borderId="0"/>
    <xf numFmtId="170" fontId="8" fillId="0" borderId="0" applyFont="0" applyFill="0" applyBorder="0" applyAlignment="0" applyProtection="0"/>
    <xf numFmtId="172" fontId="8" fillId="0" borderId="0" applyFont="0" applyFill="0" applyBorder="0" applyAlignment="0" applyProtection="0"/>
  </cellStyleXfs>
  <cellXfs count="111">
    <xf numFmtId="0" fontId="0" fillId="0" borderId="0" xfId="0"/>
    <xf numFmtId="0" fontId="5" fillId="0" borderId="0" xfId="0" applyFont="1" applyAlignment="1">
      <alignment horizontal="center" vertic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3" fillId="0" borderId="1" xfId="0" applyFont="1" applyBorder="1" applyAlignment="1">
      <alignment horizontal="left"/>
    </xf>
    <xf numFmtId="0" fontId="0" fillId="0" borderId="1" xfId="0" applyBorder="1" applyAlignment="1">
      <alignment horizontal="center"/>
    </xf>
    <xf numFmtId="0" fontId="0" fillId="0" borderId="1" xfId="0" applyBorder="1"/>
    <xf numFmtId="3" fontId="0" fillId="0" borderId="1" xfId="0" applyNumberFormat="1" applyBorder="1"/>
    <xf numFmtId="44" fontId="0" fillId="0" borderId="1" xfId="2" applyFont="1" applyBorder="1"/>
    <xf numFmtId="0" fontId="3" fillId="0" borderId="1" xfId="0" applyFont="1" applyBorder="1"/>
    <xf numFmtId="44" fontId="3" fillId="0" borderId="1" xfId="2" applyFont="1" applyBorder="1"/>
    <xf numFmtId="0" fontId="3" fillId="0" borderId="1" xfId="0" applyFont="1" applyBorder="1" applyAlignment="1">
      <alignment horizontal="center"/>
    </xf>
    <xf numFmtId="0" fontId="3" fillId="0" borderId="1" xfId="0" applyFont="1" applyBorder="1" applyAlignment="1">
      <alignment horizontal="center"/>
    </xf>
    <xf numFmtId="44" fontId="0" fillId="0" borderId="1" xfId="0" applyNumberFormat="1" applyBorder="1"/>
    <xf numFmtId="44" fontId="0" fillId="0" borderId="0" xfId="0" applyNumberFormat="1"/>
    <xf numFmtId="9" fontId="0" fillId="0" borderId="1" xfId="3" applyFont="1" applyBorder="1" applyAlignment="1">
      <alignment horizontal="center"/>
    </xf>
    <xf numFmtId="10" fontId="0" fillId="0" borderId="0" xfId="3" applyNumberFormat="1" applyFont="1"/>
    <xf numFmtId="0" fontId="3" fillId="0" borderId="0" xfId="0" applyFont="1"/>
    <xf numFmtId="0" fontId="3" fillId="4" borderId="1" xfId="0" applyFont="1" applyFill="1" applyBorder="1" applyAlignment="1">
      <alignment horizontal="center"/>
    </xf>
    <xf numFmtId="44" fontId="3" fillId="4" borderId="1" xfId="2" applyFont="1" applyFill="1" applyBorder="1"/>
    <xf numFmtId="8" fontId="0" fillId="0" borderId="1" xfId="0" applyNumberFormat="1" applyBorder="1"/>
    <xf numFmtId="8" fontId="0" fillId="0" borderId="0" xfId="0" applyNumberFormat="1"/>
    <xf numFmtId="0" fontId="3" fillId="0" borderId="5" xfId="0" applyFont="1" applyBorder="1" applyAlignment="1">
      <alignment horizontal="center"/>
    </xf>
    <xf numFmtId="0" fontId="3" fillId="0" borderId="6" xfId="0" applyFont="1" applyBorder="1" applyAlignment="1">
      <alignment horizontal="center"/>
    </xf>
    <xf numFmtId="0" fontId="0" fillId="0" borderId="7" xfId="0" applyBorder="1"/>
    <xf numFmtId="9" fontId="0" fillId="0" borderId="5" xfId="3" applyFont="1" applyBorder="1" applyAlignment="1">
      <alignment horizontal="right"/>
    </xf>
    <xf numFmtId="164" fontId="0" fillId="0" borderId="6" xfId="3" applyNumberFormat="1" applyFont="1" applyBorder="1"/>
    <xf numFmtId="0" fontId="0" fillId="0" borderId="8" xfId="0" applyBorder="1" applyAlignment="1">
      <alignment horizontal="center"/>
    </xf>
    <xf numFmtId="44" fontId="0" fillId="0" borderId="9" xfId="0" applyNumberFormat="1" applyBorder="1"/>
    <xf numFmtId="0" fontId="0" fillId="0" borderId="2" xfId="0" applyBorder="1" applyAlignment="1">
      <alignment horizontal="center"/>
    </xf>
    <xf numFmtId="8" fontId="0" fillId="0" borderId="10" xfId="0" applyNumberFormat="1" applyBorder="1" applyAlignment="1">
      <alignment horizontal="right"/>
    </xf>
    <xf numFmtId="8" fontId="0" fillId="0" borderId="4" xfId="0" applyNumberFormat="1" applyBorder="1"/>
    <xf numFmtId="0" fontId="0" fillId="0" borderId="11" xfId="0" applyBorder="1" applyAlignment="1">
      <alignment horizontal="center"/>
    </xf>
    <xf numFmtId="8" fontId="0" fillId="0" borderId="8" xfId="0" applyNumberFormat="1" applyBorder="1" applyAlignment="1">
      <alignment horizontal="right"/>
    </xf>
    <xf numFmtId="8" fontId="0" fillId="0" borderId="9" xfId="0" applyNumberFormat="1" applyBorder="1"/>
    <xf numFmtId="0" fontId="0" fillId="0" borderId="12" xfId="2" applyNumberFormat="1" applyFont="1" applyBorder="1" applyAlignment="1">
      <alignment horizontal="center"/>
    </xf>
    <xf numFmtId="44" fontId="0" fillId="0" borderId="13" xfId="0" applyNumberFormat="1" applyBorder="1"/>
    <xf numFmtId="0" fontId="0" fillId="0" borderId="14" xfId="0" applyBorder="1" applyAlignment="1">
      <alignment horizontal="center"/>
    </xf>
    <xf numFmtId="8" fontId="0" fillId="0" borderId="13" xfId="0" applyNumberFormat="1" applyBorder="1"/>
    <xf numFmtId="0" fontId="3" fillId="4" borderId="5" xfId="0" applyFont="1" applyFill="1" applyBorder="1"/>
    <xf numFmtId="164" fontId="3" fillId="4" borderId="5" xfId="0" applyNumberFormat="1" applyFont="1" applyFill="1" applyBorder="1"/>
    <xf numFmtId="0" fontId="3" fillId="4" borderId="2" xfId="0" applyFont="1" applyFill="1" applyBorder="1" applyAlignment="1">
      <alignment horizontal="center" vertical="center"/>
    </xf>
    <xf numFmtId="8" fontId="3" fillId="4" borderId="8" xfId="2" applyNumberFormat="1" applyFont="1" applyFill="1" applyBorder="1" applyAlignment="1">
      <alignment horizontal="right"/>
    </xf>
    <xf numFmtId="44" fontId="3" fillId="4" borderId="4" xfId="2" applyFont="1" applyFill="1" applyBorder="1"/>
    <xf numFmtId="0" fontId="3" fillId="4" borderId="14" xfId="0" applyFont="1" applyFill="1" applyBorder="1" applyAlignment="1">
      <alignment horizontal="center" vertical="center"/>
    </xf>
    <xf numFmtId="8" fontId="3" fillId="4" borderId="12" xfId="0" applyNumberFormat="1" applyFont="1" applyFill="1" applyBorder="1" applyAlignment="1">
      <alignment horizontal="right"/>
    </xf>
    <xf numFmtId="44" fontId="3" fillId="4" borderId="13" xfId="0" applyNumberFormat="1" applyFont="1" applyFill="1" applyBorder="1"/>
    <xf numFmtId="0" fontId="2" fillId="3" borderId="7" xfId="0" applyFont="1" applyFill="1" applyBorder="1"/>
    <xf numFmtId="0" fontId="3" fillId="0" borderId="15" xfId="0" applyFont="1" applyBorder="1" applyAlignment="1">
      <alignment horizontal="center"/>
    </xf>
    <xf numFmtId="165" fontId="3" fillId="4" borderId="5" xfId="0" applyNumberFormat="1" applyFont="1" applyFill="1" applyBorder="1"/>
    <xf numFmtId="0" fontId="3" fillId="0" borderId="0" xfId="0" applyFont="1" applyAlignment="1">
      <alignment horizontal="center"/>
    </xf>
    <xf numFmtId="165" fontId="3" fillId="0" borderId="0" xfId="0" applyNumberFormat="1" applyFont="1"/>
    <xf numFmtId="0" fontId="2" fillId="3" borderId="11" xfId="0" applyFont="1" applyFill="1" applyBorder="1" applyAlignment="1">
      <alignment horizontal="center"/>
    </xf>
    <xf numFmtId="0" fontId="2" fillId="3" borderId="0" xfId="0" applyFont="1" applyFill="1" applyAlignment="1">
      <alignment horizontal="center"/>
    </xf>
    <xf numFmtId="0" fontId="2" fillId="3" borderId="9" xfId="0" applyFont="1" applyFill="1" applyBorder="1" applyAlignment="1">
      <alignment horizontal="center"/>
    </xf>
    <xf numFmtId="0" fontId="0" fillId="0" borderId="11" xfId="0" applyBorder="1" applyAlignment="1">
      <alignment horizontal="right"/>
    </xf>
    <xf numFmtId="0" fontId="0" fillId="0" borderId="0" xfId="0" applyAlignment="1">
      <alignment horizontal="right"/>
    </xf>
    <xf numFmtId="10" fontId="3" fillId="0" borderId="9" xfId="3" applyNumberFormat="1" applyFont="1" applyBorder="1" applyAlignment="1">
      <alignment horizontal="center" vertical="center"/>
    </xf>
    <xf numFmtId="0" fontId="0" fillId="0" borderId="14" xfId="0" applyBorder="1" applyAlignment="1">
      <alignment horizontal="right"/>
    </xf>
    <xf numFmtId="0" fontId="0" fillId="0" borderId="16" xfId="0" applyBorder="1" applyAlignment="1">
      <alignment horizontal="right"/>
    </xf>
    <xf numFmtId="44" fontId="0" fillId="0" borderId="16" xfId="0" applyNumberFormat="1" applyBorder="1"/>
    <xf numFmtId="10" fontId="3" fillId="0" borderId="13" xfId="3" applyNumberFormat="1" applyFont="1" applyBorder="1" applyAlignment="1">
      <alignment horizontal="center" vertical="center"/>
    </xf>
    <xf numFmtId="0" fontId="6" fillId="0" borderId="0" xfId="0" applyFont="1" applyAlignment="1">
      <alignment horizontal="center" vertical="center"/>
    </xf>
    <xf numFmtId="9" fontId="0" fillId="0" borderId="0" xfId="3" applyFont="1"/>
    <xf numFmtId="44" fontId="0" fillId="0" borderId="0" xfId="2" applyFont="1"/>
    <xf numFmtId="166" fontId="0" fillId="0" borderId="0" xfId="0" applyNumberFormat="1"/>
    <xf numFmtId="8" fontId="0" fillId="0" borderId="0" xfId="2" applyNumberFormat="1" applyFont="1"/>
    <xf numFmtId="10" fontId="0" fillId="0" borderId="0" xfId="3" applyNumberFormat="1" applyFont="1" applyAlignment="1">
      <alignment horizontal="center"/>
    </xf>
    <xf numFmtId="0" fontId="4" fillId="5" borderId="1" xfId="4" applyFill="1" applyBorder="1"/>
    <xf numFmtId="167" fontId="0" fillId="0" borderId="0" xfId="3" applyNumberFormat="1" applyFont="1"/>
    <xf numFmtId="166" fontId="0" fillId="4" borderId="1" xfId="3" applyNumberFormat="1" applyFont="1" applyFill="1" applyBorder="1"/>
    <xf numFmtId="166" fontId="0" fillId="0" borderId="0" xfId="3" applyNumberFormat="1" applyFont="1"/>
    <xf numFmtId="8" fontId="0" fillId="4" borderId="1" xfId="0" applyNumberFormat="1" applyFill="1" applyBorder="1"/>
    <xf numFmtId="167" fontId="0" fillId="0" borderId="0" xfId="0" applyNumberFormat="1"/>
    <xf numFmtId="166" fontId="0" fillId="0" borderId="1" xfId="3" applyNumberFormat="1" applyFont="1" applyBorder="1" applyAlignment="1">
      <alignment horizontal="center"/>
    </xf>
    <xf numFmtId="10" fontId="0" fillId="0" borderId="1" xfId="3" applyNumberFormat="1" applyFont="1" applyBorder="1" applyAlignment="1">
      <alignment horizontal="center"/>
    </xf>
    <xf numFmtId="166" fontId="0" fillId="4" borderId="1" xfId="0" applyNumberFormat="1" applyFill="1" applyBorder="1"/>
    <xf numFmtId="0" fontId="7" fillId="0" borderId="17" xfId="0" applyFont="1" applyBorder="1" applyAlignment="1">
      <alignment horizontal="left" vertical="top" wrapText="1"/>
    </xf>
    <xf numFmtId="0" fontId="7" fillId="0" borderId="0" xfId="0" applyFont="1" applyAlignment="1">
      <alignment horizontal="left" vertical="top" wrapText="1"/>
    </xf>
    <xf numFmtId="0" fontId="0" fillId="0" borderId="0" xfId="0" applyFill="1"/>
    <xf numFmtId="10" fontId="0" fillId="0" borderId="0" xfId="3" applyNumberFormat="1" applyFont="1" applyFill="1"/>
    <xf numFmtId="44" fontId="0" fillId="0" borderId="0" xfId="2" applyFont="1" applyFill="1"/>
    <xf numFmtId="8" fontId="0" fillId="0" borderId="0" xfId="2" applyNumberFormat="1" applyFont="1" applyFill="1"/>
    <xf numFmtId="10" fontId="0" fillId="0" borderId="0" xfId="3" applyNumberFormat="1" applyFont="1" applyFill="1" applyAlignment="1">
      <alignment horizontal="center"/>
    </xf>
    <xf numFmtId="0" fontId="9" fillId="0" borderId="0" xfId="5" applyFont="1"/>
    <xf numFmtId="171" fontId="9" fillId="0" borderId="0" xfId="6" applyNumberFormat="1" applyFont="1"/>
    <xf numFmtId="0" fontId="10" fillId="0" borderId="0" xfId="5" applyFont="1" applyAlignment="1">
      <alignment horizontal="center"/>
    </xf>
    <xf numFmtId="0" fontId="10" fillId="0" borderId="0" xfId="5" applyFont="1" applyAlignment="1">
      <alignment horizontal="center"/>
    </xf>
    <xf numFmtId="171" fontId="9" fillId="0" borderId="17" xfId="6" applyNumberFormat="1" applyFont="1" applyBorder="1"/>
    <xf numFmtId="171" fontId="9" fillId="0" borderId="18" xfId="6" applyNumberFormat="1" applyFont="1" applyBorder="1"/>
    <xf numFmtId="0" fontId="10" fillId="0" borderId="0" xfId="5" applyFont="1"/>
    <xf numFmtId="171" fontId="10" fillId="0" borderId="0" xfId="6" applyNumberFormat="1" applyFont="1"/>
    <xf numFmtId="0" fontId="10" fillId="6" borderId="0" xfId="5" applyFont="1" applyFill="1"/>
    <xf numFmtId="171" fontId="10" fillId="6" borderId="0" xfId="6" applyNumberFormat="1" applyFont="1" applyFill="1"/>
    <xf numFmtId="0" fontId="11" fillId="0" borderId="0" xfId="5" applyFont="1" applyAlignment="1">
      <alignment horizontal="center"/>
    </xf>
    <xf numFmtId="0" fontId="11" fillId="0" borderId="0" xfId="5" applyFont="1"/>
    <xf numFmtId="42" fontId="10" fillId="0" borderId="0" xfId="5" applyNumberFormat="1" applyFont="1"/>
    <xf numFmtId="42" fontId="9" fillId="0" borderId="0" xfId="5" applyNumberFormat="1" applyFont="1"/>
    <xf numFmtId="173" fontId="9" fillId="0" borderId="16" xfId="7" applyNumberFormat="1" applyFont="1" applyBorder="1"/>
    <xf numFmtId="3" fontId="9" fillId="0" borderId="0" xfId="5" applyNumberFormat="1" applyFont="1"/>
    <xf numFmtId="42" fontId="10" fillId="0" borderId="19" xfId="5" applyNumberFormat="1" applyFont="1" applyBorder="1"/>
    <xf numFmtId="0" fontId="2" fillId="3" borderId="0" xfId="5" applyFont="1" applyFill="1"/>
    <xf numFmtId="171" fontId="2" fillId="3" borderId="0" xfId="6" applyNumberFormat="1" applyFont="1" applyFill="1"/>
    <xf numFmtId="0" fontId="10" fillId="0" borderId="20" xfId="5" applyFont="1" applyBorder="1" applyAlignment="1">
      <alignment horizontal="center"/>
    </xf>
    <xf numFmtId="10" fontId="9" fillId="0" borderId="0" xfId="3" applyNumberFormat="1" applyFont="1" applyAlignment="1">
      <alignment horizontal="center"/>
    </xf>
    <xf numFmtId="2" fontId="9" fillId="0" borderId="0" xfId="1" applyNumberFormat="1" applyFont="1" applyAlignment="1">
      <alignment horizontal="center"/>
    </xf>
    <xf numFmtId="1" fontId="9" fillId="0" borderId="0" xfId="5" applyNumberFormat="1" applyFont="1" applyAlignment="1">
      <alignment horizontal="center"/>
    </xf>
    <xf numFmtId="1" fontId="9" fillId="0" borderId="0" xfId="3" applyNumberFormat="1" applyFont="1" applyAlignment="1">
      <alignment horizontal="center"/>
    </xf>
    <xf numFmtId="2" fontId="9" fillId="0" borderId="0" xfId="5" applyNumberFormat="1" applyFont="1" applyAlignment="1">
      <alignment horizontal="center"/>
    </xf>
  </cellXfs>
  <cellStyles count="8">
    <cellStyle name="Énfasis2" xfId="4" builtinId="33"/>
    <cellStyle name="Millares" xfId="1" builtinId="3"/>
    <cellStyle name="Millares 2" xfId="7" xr:uid="{F9F32EF4-6951-462F-B98A-A967ADFFAD2E}"/>
    <cellStyle name="Moneda" xfId="2" builtinId="4"/>
    <cellStyle name="Moneda 2" xfId="6" xr:uid="{F28BF15D-F8B9-4EFE-B797-1643B961E308}"/>
    <cellStyle name="Normal" xfId="0" builtinId="0"/>
    <cellStyle name="Normal 2" xfId="5" xr:uid="{2FBE410E-7853-4808-8F29-65A4D388FA99}"/>
    <cellStyle name="Porcentaje" xfId="3" builtinId="5"/>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205740</xdr:colOff>
      <xdr:row>0</xdr:row>
      <xdr:rowOff>152400</xdr:rowOff>
    </xdr:from>
    <xdr:to>
      <xdr:col>12</xdr:col>
      <xdr:colOff>22860</xdr:colOff>
      <xdr:row>11</xdr:row>
      <xdr:rowOff>114300</xdr:rowOff>
    </xdr:to>
    <xdr:sp macro="" textlink="">
      <xdr:nvSpPr>
        <xdr:cNvPr id="2" name="CuadroTexto 1">
          <a:extLst>
            <a:ext uri="{FF2B5EF4-FFF2-40B4-BE49-F238E27FC236}">
              <a16:creationId xmlns:a16="http://schemas.microsoft.com/office/drawing/2014/main" id="{F7C1DF31-7205-4F13-BF29-14AFE39B7F67}"/>
            </a:ext>
          </a:extLst>
        </xdr:cNvPr>
        <xdr:cNvSpPr txBox="1"/>
      </xdr:nvSpPr>
      <xdr:spPr>
        <a:xfrm>
          <a:off x="5478780" y="152400"/>
          <a:ext cx="4572000" cy="1973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800"/>
            <a:t>La tasa interna de retorno (TIR) es la tasa de interés o rentabilidad que ofrece una inversión. Es decir, es el porcentaje de beneficio o pérdida que tendrá una inversión para las cantidades que no se han retirado del proyecto.</a:t>
          </a:r>
        </a:p>
      </xdr:txBody>
    </xdr:sp>
    <xdr:clientData/>
  </xdr:twoCellAnchor>
  <xdr:twoCellAnchor>
    <xdr:from>
      <xdr:col>6</xdr:col>
      <xdr:colOff>213360</xdr:colOff>
      <xdr:row>12</xdr:row>
      <xdr:rowOff>30480</xdr:rowOff>
    </xdr:from>
    <xdr:to>
      <xdr:col>12</xdr:col>
      <xdr:colOff>45720</xdr:colOff>
      <xdr:row>23</xdr:row>
      <xdr:rowOff>15240</xdr:rowOff>
    </xdr:to>
    <xdr:sp macro="" textlink="">
      <xdr:nvSpPr>
        <xdr:cNvPr id="3" name="CuadroTexto 2">
          <a:extLst>
            <a:ext uri="{FF2B5EF4-FFF2-40B4-BE49-F238E27FC236}">
              <a16:creationId xmlns:a16="http://schemas.microsoft.com/office/drawing/2014/main" id="{198D2314-56FC-4AA1-A086-0B41676A7C5F}"/>
            </a:ext>
          </a:extLst>
        </xdr:cNvPr>
        <xdr:cNvSpPr txBox="1"/>
      </xdr:nvSpPr>
      <xdr:spPr>
        <a:xfrm>
          <a:off x="5486400" y="2225040"/>
          <a:ext cx="4587240" cy="1996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800"/>
            <a:t>Es una medida utilizada en la evaluación de proyectos de inversión que está muy relacionada con el VPN. También se define como el valor de la tasa de descuento que hace que el VAN sea igual a cero, para un proyecto de inversión dado.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21066</xdr:colOff>
      <xdr:row>10</xdr:row>
      <xdr:rowOff>73510</xdr:rowOff>
    </xdr:from>
    <xdr:to>
      <xdr:col>7</xdr:col>
      <xdr:colOff>190937</xdr:colOff>
      <xdr:row>23</xdr:row>
      <xdr:rowOff>126145</xdr:rowOff>
    </xdr:to>
    <xdr:pic>
      <xdr:nvPicPr>
        <xdr:cNvPr id="2" name="Imagen 1">
          <a:extLst>
            <a:ext uri="{FF2B5EF4-FFF2-40B4-BE49-F238E27FC236}">
              <a16:creationId xmlns:a16="http://schemas.microsoft.com/office/drawing/2014/main" id="{4864CA19-072D-4B17-A5CA-0D42643D70D4}"/>
            </a:ext>
          </a:extLst>
        </xdr:cNvPr>
        <xdr:cNvPicPr>
          <a:picLocks noChangeAspect="1"/>
        </xdr:cNvPicPr>
      </xdr:nvPicPr>
      <xdr:blipFill rotWithShape="1">
        <a:blip xmlns:r="http://schemas.openxmlformats.org/officeDocument/2006/relationships" r:embed="rId1"/>
        <a:srcRect l="10543" t="22744" r="63495" b="33236"/>
        <a:stretch/>
      </xdr:blipFill>
      <xdr:spPr>
        <a:xfrm>
          <a:off x="4196826" y="1902310"/>
          <a:ext cx="2547311" cy="2430075"/>
        </a:xfrm>
        <a:prstGeom prst="rect">
          <a:avLst/>
        </a:prstGeom>
      </xdr:spPr>
    </xdr:pic>
    <xdr:clientData/>
  </xdr:twoCellAnchor>
  <xdr:twoCellAnchor editAs="oneCell">
    <xdr:from>
      <xdr:col>0</xdr:col>
      <xdr:colOff>0</xdr:colOff>
      <xdr:row>3</xdr:row>
      <xdr:rowOff>0</xdr:rowOff>
    </xdr:from>
    <xdr:to>
      <xdr:col>12</xdr:col>
      <xdr:colOff>250372</xdr:colOff>
      <xdr:row>9</xdr:row>
      <xdr:rowOff>129278</xdr:rowOff>
    </xdr:to>
    <xdr:pic>
      <xdr:nvPicPr>
        <xdr:cNvPr id="3" name="Imagen 2">
          <a:extLst>
            <a:ext uri="{FF2B5EF4-FFF2-40B4-BE49-F238E27FC236}">
              <a16:creationId xmlns:a16="http://schemas.microsoft.com/office/drawing/2014/main" id="{8CA2E582-73C9-4170-8AB7-2B08271E17FB}"/>
            </a:ext>
          </a:extLst>
        </xdr:cNvPr>
        <xdr:cNvPicPr>
          <a:picLocks noChangeAspect="1"/>
        </xdr:cNvPicPr>
      </xdr:nvPicPr>
      <xdr:blipFill rotWithShape="1">
        <a:blip xmlns:r="http://schemas.openxmlformats.org/officeDocument/2006/relationships" r:embed="rId2"/>
        <a:srcRect l="12426" t="16433" r="8625" b="71714"/>
        <a:stretch/>
      </xdr:blipFill>
      <xdr:spPr>
        <a:xfrm>
          <a:off x="0" y="548640"/>
          <a:ext cx="10765972" cy="1226558"/>
        </a:xfrm>
        <a:prstGeom prst="rect">
          <a:avLst/>
        </a:prstGeom>
      </xdr:spPr>
    </xdr:pic>
    <xdr:clientData/>
  </xdr:twoCellAnchor>
  <xdr:twoCellAnchor editAs="oneCell">
    <xdr:from>
      <xdr:col>7</xdr:col>
      <xdr:colOff>404693</xdr:colOff>
      <xdr:row>10</xdr:row>
      <xdr:rowOff>84526</xdr:rowOff>
    </xdr:from>
    <xdr:to>
      <xdr:col>10</xdr:col>
      <xdr:colOff>494980</xdr:colOff>
      <xdr:row>23</xdr:row>
      <xdr:rowOff>135110</xdr:rowOff>
    </xdr:to>
    <xdr:pic>
      <xdr:nvPicPr>
        <xdr:cNvPr id="4" name="Imagen 3">
          <a:extLst>
            <a:ext uri="{FF2B5EF4-FFF2-40B4-BE49-F238E27FC236}">
              <a16:creationId xmlns:a16="http://schemas.microsoft.com/office/drawing/2014/main" id="{ADD8481D-1A09-4C3A-88F8-6C12DDB47D7F}"/>
            </a:ext>
          </a:extLst>
        </xdr:cNvPr>
        <xdr:cNvPicPr>
          <a:picLocks noChangeAspect="1"/>
        </xdr:cNvPicPr>
      </xdr:nvPicPr>
      <xdr:blipFill rotWithShape="1">
        <a:blip xmlns:r="http://schemas.openxmlformats.org/officeDocument/2006/relationships" r:embed="rId3"/>
        <a:srcRect l="36818" t="22050" r="37816" b="34736"/>
        <a:stretch/>
      </xdr:blipFill>
      <xdr:spPr>
        <a:xfrm>
          <a:off x="6957893" y="1913326"/>
          <a:ext cx="2467727" cy="2428024"/>
        </a:xfrm>
        <a:prstGeom prst="rect">
          <a:avLst/>
        </a:prstGeom>
      </xdr:spPr>
    </xdr:pic>
    <xdr:clientData/>
  </xdr:twoCellAnchor>
  <xdr:twoCellAnchor>
    <xdr:from>
      <xdr:col>4</xdr:col>
      <xdr:colOff>48665</xdr:colOff>
      <xdr:row>24</xdr:row>
      <xdr:rowOff>39699</xdr:rowOff>
    </xdr:from>
    <xdr:to>
      <xdr:col>7</xdr:col>
      <xdr:colOff>48666</xdr:colOff>
      <xdr:row>36</xdr:row>
      <xdr:rowOff>55707</xdr:rowOff>
    </xdr:to>
    <xdr:sp macro="" textlink="">
      <xdr:nvSpPr>
        <xdr:cNvPr id="5" name="CuadroTexto 4">
          <a:extLst>
            <a:ext uri="{FF2B5EF4-FFF2-40B4-BE49-F238E27FC236}">
              <a16:creationId xmlns:a16="http://schemas.microsoft.com/office/drawing/2014/main" id="{B88E69BF-5E80-48E7-9C19-AFADAA35BE32}"/>
            </a:ext>
          </a:extLst>
        </xdr:cNvPr>
        <xdr:cNvSpPr txBox="1"/>
      </xdr:nvSpPr>
      <xdr:spPr>
        <a:xfrm>
          <a:off x="4224425" y="4428819"/>
          <a:ext cx="2377441" cy="22105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Supuestos:</a:t>
          </a:r>
        </a:p>
        <a:p>
          <a:r>
            <a:rPr lang="es-MX" sz="1100"/>
            <a:t>Tasa</a:t>
          </a:r>
          <a:r>
            <a:rPr lang="es-MX" sz="1100" baseline="0"/>
            <a:t> de rendimiento esperado CETES Anual + 10.15%</a:t>
          </a:r>
        </a:p>
        <a:p>
          <a:endParaRPr lang="es-MX" sz="1100" baseline="0"/>
        </a:p>
        <a:p>
          <a:r>
            <a:rPr lang="es-MX" sz="1100"/>
            <a:t>Durante</a:t>
          </a:r>
          <a:r>
            <a:rPr lang="es-MX" sz="1100" baseline="0"/>
            <a:t> los primeros 6 meses nos garantizan que el ingreso incrementará a razón de $4,000 mensuales partiendo de $25,000 pesos mensuales.</a:t>
          </a:r>
        </a:p>
        <a:p>
          <a:endParaRPr lang="es-MX" sz="1100" baseline="0"/>
        </a:p>
        <a:p>
          <a:r>
            <a:rPr lang="es-MX" sz="1100" baseline="0"/>
            <a:t>El proyecto es a 12 meses.</a:t>
          </a:r>
          <a:endParaRPr lang="es-MX" sz="1100"/>
        </a:p>
      </xdr:txBody>
    </xdr:sp>
    <xdr:clientData/>
  </xdr:twoCellAnchor>
  <xdr:twoCellAnchor>
    <xdr:from>
      <xdr:col>7</xdr:col>
      <xdr:colOff>447595</xdr:colOff>
      <xdr:row>24</xdr:row>
      <xdr:rowOff>48665</xdr:rowOff>
    </xdr:from>
    <xdr:to>
      <xdr:col>10</xdr:col>
      <xdr:colOff>447595</xdr:colOff>
      <xdr:row>36</xdr:row>
      <xdr:rowOff>64673</xdr:rowOff>
    </xdr:to>
    <xdr:sp macro="" textlink="">
      <xdr:nvSpPr>
        <xdr:cNvPr id="6" name="CuadroTexto 5">
          <a:extLst>
            <a:ext uri="{FF2B5EF4-FFF2-40B4-BE49-F238E27FC236}">
              <a16:creationId xmlns:a16="http://schemas.microsoft.com/office/drawing/2014/main" id="{023AC872-BCD7-45CA-9F8D-3DFAEB263F18}"/>
            </a:ext>
          </a:extLst>
        </xdr:cNvPr>
        <xdr:cNvSpPr txBox="1"/>
      </xdr:nvSpPr>
      <xdr:spPr>
        <a:xfrm>
          <a:off x="7000795" y="4437785"/>
          <a:ext cx="2377440" cy="22105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Supuestos:</a:t>
          </a:r>
        </a:p>
        <a:p>
          <a:r>
            <a:rPr lang="es-MX" sz="1100"/>
            <a:t>Tasa</a:t>
          </a:r>
          <a:r>
            <a:rPr lang="es-MX" sz="1100" baseline="0"/>
            <a:t> de rendimiento esperado CETES Anual + 10.15%</a:t>
          </a:r>
        </a:p>
        <a:p>
          <a:endParaRPr lang="es-MX" sz="1100" baseline="0"/>
        </a:p>
        <a:p>
          <a:r>
            <a:rPr lang="es-MX" sz="1100"/>
            <a:t>Durante</a:t>
          </a:r>
          <a:r>
            <a:rPr lang="es-MX" sz="1100" baseline="0"/>
            <a:t> los primeros 3 meses nos garantizan que el ingreso incrementará a razón de $7,500 mensuales partiendo de $32,000 pesos mensuales.</a:t>
          </a:r>
        </a:p>
        <a:p>
          <a:endParaRPr lang="es-MX" sz="1100" baseline="0"/>
        </a:p>
        <a:p>
          <a:r>
            <a:rPr lang="es-MX" sz="1100" baseline="0"/>
            <a:t>El proyecto es a 12 meses.</a:t>
          </a:r>
          <a:endParaRPr lang="es-MX"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7620</xdr:colOff>
      <xdr:row>0</xdr:row>
      <xdr:rowOff>0</xdr:rowOff>
    </xdr:from>
    <xdr:to>
      <xdr:col>15</xdr:col>
      <xdr:colOff>746760</xdr:colOff>
      <xdr:row>24</xdr:row>
      <xdr:rowOff>7620</xdr:rowOff>
    </xdr:to>
    <xdr:sp macro="" textlink="">
      <xdr:nvSpPr>
        <xdr:cNvPr id="2" name="CuadroTexto 1">
          <a:extLst>
            <a:ext uri="{FF2B5EF4-FFF2-40B4-BE49-F238E27FC236}">
              <a16:creationId xmlns:a16="http://schemas.microsoft.com/office/drawing/2014/main" id="{5F2C2C55-DD30-4900-BAE3-2F393817A806}"/>
            </a:ext>
          </a:extLst>
        </xdr:cNvPr>
        <xdr:cNvSpPr txBox="1"/>
      </xdr:nvSpPr>
      <xdr:spPr>
        <a:xfrm>
          <a:off x="8100060" y="0"/>
          <a:ext cx="5600700" cy="440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i="0" u="none" strike="noStrike" baseline="0">
              <a:solidFill>
                <a:schemeClr val="dk1"/>
              </a:solidFill>
              <a:latin typeface="+mn-lt"/>
              <a:ea typeface="+mn-ea"/>
              <a:cs typeface="+mn-cs"/>
            </a:rPr>
            <a:t>Se ha desarrollado un nuevo producto para limpiar albercas profesionales y se piensan vender 50,000 unidades al año a un precio de $4 por unidad. El costo de elaboración de cada unidad es de $2.5 cada una.</a:t>
          </a:r>
        </a:p>
        <a:p>
          <a:endParaRPr lang="es-MX" sz="1400" b="0" i="0" u="none" strike="noStrike" baseline="0">
            <a:solidFill>
              <a:schemeClr val="dk1"/>
            </a:solidFill>
            <a:latin typeface="+mn-lt"/>
            <a:ea typeface="+mn-ea"/>
            <a:cs typeface="+mn-cs"/>
          </a:endParaRPr>
        </a:p>
        <a:p>
          <a:r>
            <a:rPr lang="es-MX" sz="1400" b="0" i="0" u="none" strike="noStrike" baseline="0">
              <a:solidFill>
                <a:schemeClr val="dk1"/>
              </a:solidFill>
              <a:latin typeface="+mn-lt"/>
              <a:ea typeface="+mn-ea"/>
              <a:cs typeface="+mn-cs"/>
            </a:rPr>
            <a:t>Un nuevo proyecto como este, por lo general tiene una vida de solo 3 años. Se requiere un rendimiento de 20% sobre los productos nuevos conforme a la política de la empresa. </a:t>
          </a:r>
        </a:p>
        <a:p>
          <a:endParaRPr lang="es-MX" sz="1400" b="0" i="0" u="none" strike="noStrike" baseline="0">
            <a:solidFill>
              <a:schemeClr val="dk1"/>
            </a:solidFill>
            <a:latin typeface="+mn-lt"/>
            <a:ea typeface="+mn-ea"/>
            <a:cs typeface="+mn-cs"/>
          </a:endParaRPr>
        </a:p>
        <a:p>
          <a:r>
            <a:rPr lang="es-MX" sz="1400" b="0" i="0" u="none" strike="noStrike" baseline="0">
              <a:solidFill>
                <a:schemeClr val="dk1"/>
              </a:solidFill>
              <a:latin typeface="+mn-lt"/>
              <a:ea typeface="+mn-ea"/>
              <a:cs typeface="+mn-cs"/>
            </a:rPr>
            <a:t>Los costos fijos para el proyecto serán de $12,000. Además se necesita invertir un total de $90,000 en Equipo de fabricación (se depreciarán 100% durante los 3 años de la vida del proyecto). A su vez, el proyecto requerirá una inversión inicial de $20,000. La tasa de impuestos es de 34%. </a:t>
          </a:r>
        </a:p>
        <a:p>
          <a:endParaRPr lang="es-MX" sz="1400" b="0" i="0" u="none" strike="noStrike" baseline="0">
            <a:solidFill>
              <a:schemeClr val="dk1"/>
            </a:solidFill>
            <a:latin typeface="+mn-lt"/>
            <a:ea typeface="+mn-ea"/>
            <a:cs typeface="+mn-cs"/>
          </a:endParaRPr>
        </a:p>
        <a:p>
          <a:r>
            <a:rPr lang="es-MX" sz="1400" b="0" i="0" u="none" strike="noStrike" baseline="0">
              <a:solidFill>
                <a:schemeClr val="dk1"/>
              </a:solidFill>
              <a:latin typeface="+mn-lt"/>
              <a:ea typeface="+mn-ea"/>
              <a:cs typeface="+mn-cs"/>
            </a:rPr>
            <a:t>Suponga que recupera el 100% de la inversión al finalizar el proyecto. </a:t>
          </a:r>
        </a:p>
        <a:p>
          <a:endParaRPr lang="es-MX" sz="1400" b="0" i="0" u="none" strike="noStrike" baseline="0">
            <a:solidFill>
              <a:schemeClr val="dk1"/>
            </a:solidFill>
            <a:latin typeface="+mn-lt"/>
            <a:ea typeface="+mn-ea"/>
            <a:cs typeface="+mn-cs"/>
          </a:endParaRPr>
        </a:p>
        <a:p>
          <a:r>
            <a:rPr lang="es-MX" sz="1400" b="0" i="0" u="none" strike="noStrike" baseline="0">
              <a:solidFill>
                <a:schemeClr val="dk1"/>
              </a:solidFill>
              <a:latin typeface="+mn-lt"/>
              <a:ea typeface="+mn-ea"/>
              <a:cs typeface="+mn-cs"/>
            </a:rPr>
            <a:t>¿Calcule el Flujo de Efectivo para saber si se debe aceptar el proyecto? Utilice VPN, TIR, Periodo de Recuperación y Rendimiento Contable Promedio para emitir sus conclusiones. </a:t>
          </a:r>
          <a:endParaRPr lang="es-MX" sz="1400"/>
        </a:p>
      </xdr:txBody>
    </xdr:sp>
    <xdr:clientData/>
  </xdr:twoCellAnchor>
  <xdr:twoCellAnchor>
    <xdr:from>
      <xdr:col>6</xdr:col>
      <xdr:colOff>7620</xdr:colOff>
      <xdr:row>36</xdr:row>
      <xdr:rowOff>38099</xdr:rowOff>
    </xdr:from>
    <xdr:to>
      <xdr:col>6</xdr:col>
      <xdr:colOff>152400</xdr:colOff>
      <xdr:row>37</xdr:row>
      <xdr:rowOff>180974</xdr:rowOff>
    </xdr:to>
    <xdr:sp macro="" textlink="">
      <xdr:nvSpPr>
        <xdr:cNvPr id="3" name="Right Brace 1">
          <a:extLst>
            <a:ext uri="{FF2B5EF4-FFF2-40B4-BE49-F238E27FC236}">
              <a16:creationId xmlns:a16="http://schemas.microsoft.com/office/drawing/2014/main" id="{2F90768C-7C85-4A5F-8FF4-05E186F6F091}"/>
            </a:ext>
          </a:extLst>
        </xdr:cNvPr>
        <xdr:cNvSpPr/>
      </xdr:nvSpPr>
      <xdr:spPr>
        <a:xfrm>
          <a:off x="5631180" y="6682739"/>
          <a:ext cx="144780" cy="325755"/>
        </a:xfrm>
        <a:prstGeom prst="rightBrace">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7132C-0777-4D40-AFA9-783159AEE1C6}">
  <dimension ref="A1:F51"/>
  <sheetViews>
    <sheetView workbookViewId="0">
      <selection activeCell="E13" sqref="E13"/>
    </sheetView>
  </sheetViews>
  <sheetFormatPr baseColWidth="10" defaultRowHeight="14.4" x14ac:dyDescent="0.3"/>
  <cols>
    <col min="1" max="1" width="13.21875" bestFit="1" customWidth="1"/>
    <col min="4" max="4" width="17.44140625" bestFit="1" customWidth="1"/>
  </cols>
  <sheetData>
    <row r="1" spans="1:6" x14ac:dyDescent="0.3">
      <c r="A1" s="64" t="s">
        <v>45</v>
      </c>
      <c r="B1" s="64"/>
      <c r="C1" s="64"/>
      <c r="D1" s="64"/>
    </row>
    <row r="2" spans="1:6" x14ac:dyDescent="0.3">
      <c r="A2" s="64"/>
      <c r="B2" s="64"/>
      <c r="C2" s="64"/>
      <c r="D2" s="64"/>
    </row>
    <row r="3" spans="1:6" x14ac:dyDescent="0.3">
      <c r="A3" s="70" t="s">
        <v>53</v>
      </c>
      <c r="B3" s="22">
        <v>-85000</v>
      </c>
    </row>
    <row r="4" spans="1:6" x14ac:dyDescent="0.3">
      <c r="A4" s="8">
        <v>1</v>
      </c>
      <c r="B4" s="22">
        <v>1900</v>
      </c>
      <c r="D4" s="13" t="s">
        <v>1</v>
      </c>
      <c r="E4" s="13"/>
      <c r="F4" s="71"/>
    </row>
    <row r="5" spans="1:6" x14ac:dyDescent="0.3">
      <c r="A5" s="8">
        <v>2</v>
      </c>
      <c r="B5" s="22">
        <v>1832</v>
      </c>
      <c r="D5" s="8" t="s">
        <v>46</v>
      </c>
      <c r="E5" s="10"/>
      <c r="F5" s="18"/>
    </row>
    <row r="6" spans="1:6" x14ac:dyDescent="0.3">
      <c r="A6" s="8">
        <v>3</v>
      </c>
      <c r="B6" s="22">
        <v>1855</v>
      </c>
      <c r="D6" s="8" t="s">
        <v>33</v>
      </c>
      <c r="E6" s="72">
        <f>IRR(B3:B51)</f>
        <v>1.6131226835391921E-3</v>
      </c>
      <c r="F6" s="73"/>
    </row>
    <row r="7" spans="1:6" x14ac:dyDescent="0.3">
      <c r="A7" s="8">
        <v>4</v>
      </c>
      <c r="B7" s="22">
        <v>1764</v>
      </c>
      <c r="D7" s="8" t="s">
        <v>34</v>
      </c>
      <c r="E7" s="74">
        <f>NPV(E6,B3:B51)</f>
        <v>6.3562095665773234E-11</v>
      </c>
    </row>
    <row r="8" spans="1:6" x14ac:dyDescent="0.3">
      <c r="A8" s="8">
        <v>5</v>
      </c>
      <c r="B8" s="22">
        <v>1779</v>
      </c>
      <c r="F8" s="75"/>
    </row>
    <row r="9" spans="1:6" x14ac:dyDescent="0.3">
      <c r="A9" s="8">
        <v>6</v>
      </c>
      <c r="B9" s="22">
        <v>2062</v>
      </c>
      <c r="D9" t="s">
        <v>47</v>
      </c>
      <c r="F9" s="18"/>
    </row>
    <row r="10" spans="1:6" x14ac:dyDescent="0.3">
      <c r="A10" s="8">
        <v>7</v>
      </c>
      <c r="B10" s="22">
        <v>1629</v>
      </c>
      <c r="D10" s="13" t="s">
        <v>48</v>
      </c>
      <c r="E10" s="13"/>
    </row>
    <row r="11" spans="1:6" x14ac:dyDescent="0.3">
      <c r="A11" s="8">
        <v>8</v>
      </c>
      <c r="B11" s="22">
        <v>1965</v>
      </c>
      <c r="D11" s="8" t="s">
        <v>49</v>
      </c>
      <c r="E11" s="76">
        <v>0.1512</v>
      </c>
      <c r="F11" s="23"/>
    </row>
    <row r="12" spans="1:6" x14ac:dyDescent="0.3">
      <c r="A12" s="8">
        <v>9</v>
      </c>
      <c r="B12" s="22">
        <v>1802</v>
      </c>
      <c r="D12" s="8" t="s">
        <v>50</v>
      </c>
      <c r="E12" s="77">
        <v>6.5600000000000006E-2</v>
      </c>
    </row>
    <row r="13" spans="1:6" x14ac:dyDescent="0.3">
      <c r="A13" s="8">
        <v>10</v>
      </c>
      <c r="B13" s="22">
        <v>1669</v>
      </c>
      <c r="D13" s="8" t="s">
        <v>51</v>
      </c>
      <c r="E13" s="78">
        <f>MIRR(B3:B51,E11/12,E12/12)</f>
        <v>3.5407430784106797E-3</v>
      </c>
      <c r="F13" s="73"/>
    </row>
    <row r="14" spans="1:6" x14ac:dyDescent="0.3">
      <c r="A14" s="8">
        <v>11</v>
      </c>
      <c r="B14" s="22">
        <v>1693</v>
      </c>
      <c r="D14" s="79" t="s">
        <v>52</v>
      </c>
      <c r="E14" s="79"/>
    </row>
    <row r="15" spans="1:6" x14ac:dyDescent="0.3">
      <c r="A15" s="8">
        <v>12</v>
      </c>
      <c r="B15" s="22">
        <v>2026</v>
      </c>
      <c r="D15" s="80"/>
      <c r="E15" s="80"/>
    </row>
    <row r="16" spans="1:6" x14ac:dyDescent="0.3">
      <c r="A16" s="8">
        <v>13</v>
      </c>
      <c r="B16" s="22">
        <v>1850</v>
      </c>
      <c r="D16" s="80"/>
      <c r="E16" s="80"/>
    </row>
    <row r="17" spans="1:2" x14ac:dyDescent="0.3">
      <c r="A17" s="8">
        <v>14</v>
      </c>
      <c r="B17" s="22">
        <v>1923</v>
      </c>
    </row>
    <row r="18" spans="1:2" x14ac:dyDescent="0.3">
      <c r="A18" s="8">
        <v>15</v>
      </c>
      <c r="B18" s="22">
        <v>2099</v>
      </c>
    </row>
    <row r="19" spans="1:2" x14ac:dyDescent="0.3">
      <c r="A19" s="8">
        <v>16</v>
      </c>
      <c r="B19" s="22">
        <v>1620</v>
      </c>
    </row>
    <row r="20" spans="1:2" x14ac:dyDescent="0.3">
      <c r="A20" s="8">
        <v>17</v>
      </c>
      <c r="B20" s="22">
        <v>1640</v>
      </c>
    </row>
    <row r="21" spans="1:2" x14ac:dyDescent="0.3">
      <c r="A21" s="8">
        <v>18</v>
      </c>
      <c r="B21" s="22">
        <v>1866</v>
      </c>
    </row>
    <row r="22" spans="1:2" x14ac:dyDescent="0.3">
      <c r="A22" s="8">
        <v>19</v>
      </c>
      <c r="B22" s="22">
        <v>1651</v>
      </c>
    </row>
    <row r="23" spans="1:2" x14ac:dyDescent="0.3">
      <c r="A23" s="8">
        <v>20</v>
      </c>
      <c r="B23" s="22">
        <v>1733</v>
      </c>
    </row>
    <row r="24" spans="1:2" x14ac:dyDescent="0.3">
      <c r="A24" s="8">
        <v>21</v>
      </c>
      <c r="B24" s="22">
        <v>1781</v>
      </c>
    </row>
    <row r="25" spans="1:2" x14ac:dyDescent="0.3">
      <c r="A25" s="8">
        <v>22</v>
      </c>
      <c r="B25" s="22">
        <v>2072</v>
      </c>
    </row>
    <row r="26" spans="1:2" x14ac:dyDescent="0.3">
      <c r="A26" s="8">
        <v>23</v>
      </c>
      <c r="B26" s="22">
        <v>1585</v>
      </c>
    </row>
    <row r="27" spans="1:2" x14ac:dyDescent="0.3">
      <c r="A27" s="8">
        <v>24</v>
      </c>
      <c r="B27" s="22">
        <v>2099</v>
      </c>
    </row>
    <row r="28" spans="1:2" x14ac:dyDescent="0.3">
      <c r="A28" s="8">
        <v>25</v>
      </c>
      <c r="B28" s="22">
        <v>1598</v>
      </c>
    </row>
    <row r="29" spans="1:2" x14ac:dyDescent="0.3">
      <c r="A29" s="8">
        <v>26</v>
      </c>
      <c r="B29" s="22">
        <v>1823</v>
      </c>
    </row>
    <row r="30" spans="1:2" x14ac:dyDescent="0.3">
      <c r="A30" s="8">
        <v>27</v>
      </c>
      <c r="B30" s="22">
        <v>1820</v>
      </c>
    </row>
    <row r="31" spans="1:2" x14ac:dyDescent="0.3">
      <c r="A31" s="8">
        <v>28</v>
      </c>
      <c r="B31" s="22">
        <v>1786</v>
      </c>
    </row>
    <row r="32" spans="1:2" x14ac:dyDescent="0.3">
      <c r="A32" s="8">
        <v>29</v>
      </c>
      <c r="B32" s="22">
        <v>1715</v>
      </c>
    </row>
    <row r="33" spans="1:2" x14ac:dyDescent="0.3">
      <c r="A33" s="8">
        <v>30</v>
      </c>
      <c r="B33" s="22">
        <v>1943</v>
      </c>
    </row>
    <row r="34" spans="1:2" x14ac:dyDescent="0.3">
      <c r="A34" s="8">
        <v>31</v>
      </c>
      <c r="B34" s="22">
        <v>1776</v>
      </c>
    </row>
    <row r="35" spans="1:2" x14ac:dyDescent="0.3">
      <c r="A35" s="8">
        <v>32</v>
      </c>
      <c r="B35" s="22">
        <v>1911</v>
      </c>
    </row>
    <row r="36" spans="1:2" x14ac:dyDescent="0.3">
      <c r="A36" s="8">
        <v>33</v>
      </c>
      <c r="B36" s="22">
        <v>2004</v>
      </c>
    </row>
    <row r="37" spans="1:2" x14ac:dyDescent="0.3">
      <c r="A37" s="8">
        <v>34</v>
      </c>
      <c r="B37" s="22">
        <v>1858</v>
      </c>
    </row>
    <row r="38" spans="1:2" x14ac:dyDescent="0.3">
      <c r="A38" s="8">
        <v>35</v>
      </c>
      <c r="B38" s="22">
        <v>2017</v>
      </c>
    </row>
    <row r="39" spans="1:2" x14ac:dyDescent="0.3">
      <c r="A39" s="8">
        <v>36</v>
      </c>
      <c r="B39" s="22">
        <v>1866</v>
      </c>
    </row>
    <row r="40" spans="1:2" x14ac:dyDescent="0.3">
      <c r="A40" s="8">
        <v>37</v>
      </c>
      <c r="B40" s="22">
        <v>1948</v>
      </c>
    </row>
    <row r="41" spans="1:2" x14ac:dyDescent="0.3">
      <c r="A41" s="8">
        <v>38</v>
      </c>
      <c r="B41" s="22">
        <v>1990</v>
      </c>
    </row>
    <row r="42" spans="1:2" x14ac:dyDescent="0.3">
      <c r="A42" s="8">
        <v>39</v>
      </c>
      <c r="B42" s="22">
        <v>1686</v>
      </c>
    </row>
    <row r="43" spans="1:2" x14ac:dyDescent="0.3">
      <c r="A43" s="8">
        <v>40</v>
      </c>
      <c r="B43" s="22">
        <v>1755</v>
      </c>
    </row>
    <row r="44" spans="1:2" x14ac:dyDescent="0.3">
      <c r="A44" s="8">
        <v>41</v>
      </c>
      <c r="B44" s="22">
        <v>1922</v>
      </c>
    </row>
    <row r="45" spans="1:2" x14ac:dyDescent="0.3">
      <c r="A45" s="8">
        <v>42</v>
      </c>
      <c r="B45" s="22">
        <v>1756</v>
      </c>
    </row>
    <row r="46" spans="1:2" x14ac:dyDescent="0.3">
      <c r="A46" s="8">
        <v>43</v>
      </c>
      <c r="B46" s="22">
        <v>1894</v>
      </c>
    </row>
    <row r="47" spans="1:2" x14ac:dyDescent="0.3">
      <c r="A47" s="8">
        <v>44</v>
      </c>
      <c r="B47" s="22">
        <v>1609</v>
      </c>
    </row>
    <row r="48" spans="1:2" x14ac:dyDescent="0.3">
      <c r="A48" s="8">
        <v>45</v>
      </c>
      <c r="B48" s="22">
        <v>1974</v>
      </c>
    </row>
    <row r="49" spans="1:2" x14ac:dyDescent="0.3">
      <c r="A49" s="8">
        <v>46</v>
      </c>
      <c r="B49" s="22">
        <v>1758</v>
      </c>
    </row>
    <row r="50" spans="1:2" x14ac:dyDescent="0.3">
      <c r="A50" s="8">
        <v>47</v>
      </c>
      <c r="B50" s="22">
        <v>2071</v>
      </c>
    </row>
    <row r="51" spans="1:2" x14ac:dyDescent="0.3">
      <c r="A51" s="8">
        <v>48</v>
      </c>
      <c r="B51" s="22">
        <v>2048</v>
      </c>
    </row>
  </sheetData>
  <mergeCells count="4">
    <mergeCell ref="A1:D2"/>
    <mergeCell ref="D4:E4"/>
    <mergeCell ref="D10:E10"/>
    <mergeCell ref="D14:E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2EE69-1CE3-4CE2-BE84-D3D362C78145}">
  <dimension ref="A1:E63"/>
  <sheetViews>
    <sheetView topLeftCell="A10" zoomScale="85" zoomScaleNormal="85" workbookViewId="0">
      <selection activeCell="C29" sqref="C29"/>
    </sheetView>
  </sheetViews>
  <sheetFormatPr baseColWidth="10" defaultRowHeight="14.4" x14ac:dyDescent="0.3"/>
  <cols>
    <col min="2" max="3" width="13.33203125" bestFit="1" customWidth="1"/>
    <col min="4" max="4" width="22.6640625" bestFit="1" customWidth="1"/>
  </cols>
  <sheetData>
    <row r="1" spans="1:5" x14ac:dyDescent="0.3">
      <c r="A1" s="64" t="s">
        <v>42</v>
      </c>
      <c r="B1" s="64"/>
      <c r="C1" s="64"/>
      <c r="D1" s="64"/>
    </row>
    <row r="2" spans="1:5" x14ac:dyDescent="0.3">
      <c r="A2" s="64"/>
      <c r="B2" s="64"/>
      <c r="C2" s="64"/>
      <c r="D2" s="64"/>
    </row>
    <row r="12" spans="1:5" x14ac:dyDescent="0.3">
      <c r="B12">
        <v>1</v>
      </c>
      <c r="C12">
        <v>2</v>
      </c>
    </row>
    <row r="13" spans="1:5" x14ac:dyDescent="0.3">
      <c r="A13" t="s">
        <v>43</v>
      </c>
      <c r="B13" s="18">
        <f>6.56%+10.15%</f>
        <v>0.1671</v>
      </c>
      <c r="C13" s="18">
        <f>6.56%+10.15%</f>
        <v>0.1671</v>
      </c>
      <c r="E13" s="65"/>
    </row>
    <row r="14" spans="1:5" x14ac:dyDescent="0.3">
      <c r="A14" t="s">
        <v>44</v>
      </c>
      <c r="B14" s="66">
        <v>-350000</v>
      </c>
      <c r="C14" s="66">
        <v>-400000</v>
      </c>
    </row>
    <row r="15" spans="1:5" x14ac:dyDescent="0.3">
      <c r="A15">
        <v>1</v>
      </c>
      <c r="B15" s="66">
        <v>25000</v>
      </c>
      <c r="C15" s="66">
        <v>32000</v>
      </c>
    </row>
    <row r="16" spans="1:5" x14ac:dyDescent="0.3">
      <c r="A16">
        <v>2</v>
      </c>
      <c r="B16" s="66">
        <f>B15+4000</f>
        <v>29000</v>
      </c>
      <c r="C16" s="66">
        <f>C15+7500</f>
        <v>39500</v>
      </c>
    </row>
    <row r="17" spans="1:5" x14ac:dyDescent="0.3">
      <c r="A17">
        <v>3</v>
      </c>
      <c r="B17" s="66">
        <f t="shared" ref="B17:B20" si="0">B16+4000</f>
        <v>33000</v>
      </c>
      <c r="C17" s="66">
        <f>C16+7500</f>
        <v>47000</v>
      </c>
    </row>
    <row r="18" spans="1:5" x14ac:dyDescent="0.3">
      <c r="A18">
        <v>4</v>
      </c>
      <c r="B18" s="66">
        <f t="shared" si="0"/>
        <v>37000</v>
      </c>
      <c r="C18" s="66">
        <f>C17</f>
        <v>47000</v>
      </c>
    </row>
    <row r="19" spans="1:5" x14ac:dyDescent="0.3">
      <c r="A19">
        <v>5</v>
      </c>
      <c r="B19" s="66">
        <f t="shared" si="0"/>
        <v>41000</v>
      </c>
      <c r="C19" s="66">
        <f t="shared" ref="C19:C26" si="1">C18</f>
        <v>47000</v>
      </c>
    </row>
    <row r="20" spans="1:5" x14ac:dyDescent="0.3">
      <c r="A20">
        <v>6</v>
      </c>
      <c r="B20" s="66">
        <f t="shared" si="0"/>
        <v>45000</v>
      </c>
      <c r="C20" s="66">
        <f t="shared" si="1"/>
        <v>47000</v>
      </c>
    </row>
    <row r="21" spans="1:5" x14ac:dyDescent="0.3">
      <c r="A21">
        <v>7</v>
      </c>
      <c r="B21" s="66">
        <f>B20</f>
        <v>45000</v>
      </c>
      <c r="C21" s="66">
        <f t="shared" si="1"/>
        <v>47000</v>
      </c>
    </row>
    <row r="22" spans="1:5" x14ac:dyDescent="0.3">
      <c r="A22">
        <v>8</v>
      </c>
      <c r="B22" s="66">
        <f t="shared" ref="B22:B26" si="2">B21</f>
        <v>45000</v>
      </c>
      <c r="C22" s="66">
        <f t="shared" si="1"/>
        <v>47000</v>
      </c>
    </row>
    <row r="23" spans="1:5" x14ac:dyDescent="0.3">
      <c r="A23">
        <v>9</v>
      </c>
      <c r="B23" s="66">
        <f t="shared" si="2"/>
        <v>45000</v>
      </c>
      <c r="C23" s="66">
        <f t="shared" si="1"/>
        <v>47000</v>
      </c>
    </row>
    <row r="24" spans="1:5" x14ac:dyDescent="0.3">
      <c r="A24">
        <v>10</v>
      </c>
      <c r="B24" s="66">
        <f t="shared" si="2"/>
        <v>45000</v>
      </c>
      <c r="C24" s="66">
        <f t="shared" si="1"/>
        <v>47000</v>
      </c>
      <c r="E24" s="67"/>
    </row>
    <row r="25" spans="1:5" x14ac:dyDescent="0.3">
      <c r="A25">
        <v>11</v>
      </c>
      <c r="B25" s="66">
        <f t="shared" si="2"/>
        <v>45000</v>
      </c>
      <c r="C25" s="66">
        <f t="shared" si="1"/>
        <v>47000</v>
      </c>
    </row>
    <row r="26" spans="1:5" x14ac:dyDescent="0.3">
      <c r="A26">
        <v>12</v>
      </c>
      <c r="B26" s="66">
        <f t="shared" si="2"/>
        <v>45000</v>
      </c>
      <c r="C26" s="66">
        <f t="shared" si="1"/>
        <v>47000</v>
      </c>
    </row>
    <row r="27" spans="1:5" x14ac:dyDescent="0.3">
      <c r="B27" s="66"/>
    </row>
    <row r="28" spans="1:5" x14ac:dyDescent="0.3">
      <c r="A28" t="s">
        <v>34</v>
      </c>
      <c r="B28" s="68"/>
      <c r="C28" s="68"/>
    </row>
    <row r="29" spans="1:5" x14ac:dyDescent="0.3">
      <c r="A29" t="s">
        <v>33</v>
      </c>
      <c r="B29" s="69"/>
      <c r="C29" s="85"/>
      <c r="D29" s="69"/>
    </row>
    <row r="30" spans="1:5" x14ac:dyDescent="0.3">
      <c r="B30" s="66"/>
    </row>
    <row r="31" spans="1:5" s="81" customFormat="1" x14ac:dyDescent="0.3"/>
    <row r="32" spans="1:5" s="81" customFormat="1" x14ac:dyDescent="0.3">
      <c r="B32" s="82"/>
      <c r="C32" s="82"/>
    </row>
    <row r="33" spans="2:3" s="81" customFormat="1" x14ac:dyDescent="0.3">
      <c r="B33" s="83"/>
      <c r="C33" s="83"/>
    </row>
    <row r="34" spans="2:3" s="81" customFormat="1" x14ac:dyDescent="0.3">
      <c r="B34" s="83"/>
      <c r="C34" s="83"/>
    </row>
    <row r="35" spans="2:3" s="81" customFormat="1" x14ac:dyDescent="0.3">
      <c r="B35" s="83"/>
      <c r="C35" s="83"/>
    </row>
    <row r="36" spans="2:3" s="81" customFormat="1" x14ac:dyDescent="0.3">
      <c r="B36" s="83"/>
      <c r="C36" s="83"/>
    </row>
    <row r="37" spans="2:3" s="81" customFormat="1" x14ac:dyDescent="0.3">
      <c r="B37" s="83"/>
      <c r="C37" s="83"/>
    </row>
    <row r="38" spans="2:3" s="81" customFormat="1" x14ac:dyDescent="0.3">
      <c r="B38" s="83"/>
      <c r="C38" s="83"/>
    </row>
    <row r="39" spans="2:3" s="81" customFormat="1" x14ac:dyDescent="0.3">
      <c r="B39" s="83"/>
      <c r="C39" s="83"/>
    </row>
    <row r="40" spans="2:3" s="81" customFormat="1" x14ac:dyDescent="0.3">
      <c r="B40" s="83"/>
      <c r="C40" s="83"/>
    </row>
    <row r="41" spans="2:3" s="81" customFormat="1" x14ac:dyDescent="0.3">
      <c r="B41" s="83"/>
      <c r="C41" s="83"/>
    </row>
    <row r="42" spans="2:3" s="81" customFormat="1" x14ac:dyDescent="0.3">
      <c r="B42" s="83"/>
      <c r="C42" s="83"/>
    </row>
    <row r="43" spans="2:3" s="81" customFormat="1" x14ac:dyDescent="0.3">
      <c r="B43" s="83"/>
      <c r="C43" s="83"/>
    </row>
    <row r="44" spans="2:3" s="81" customFormat="1" x14ac:dyDescent="0.3">
      <c r="B44" s="83"/>
      <c r="C44" s="83"/>
    </row>
    <row r="45" spans="2:3" s="81" customFormat="1" x14ac:dyDescent="0.3">
      <c r="B45" s="83"/>
      <c r="C45" s="83"/>
    </row>
    <row r="46" spans="2:3" s="81" customFormat="1" x14ac:dyDescent="0.3">
      <c r="B46" s="83"/>
      <c r="C46" s="83"/>
    </row>
    <row r="47" spans="2:3" s="81" customFormat="1" x14ac:dyDescent="0.3">
      <c r="B47" s="83"/>
      <c r="C47" s="83"/>
    </row>
    <row r="48" spans="2:3" s="81" customFormat="1" x14ac:dyDescent="0.3">
      <c r="B48" s="83"/>
      <c r="C48" s="83"/>
    </row>
    <row r="49" spans="2:4" s="81" customFormat="1" x14ac:dyDescent="0.3">
      <c r="B49" s="83"/>
      <c r="C49" s="83"/>
    </row>
    <row r="50" spans="2:4" s="81" customFormat="1" x14ac:dyDescent="0.3">
      <c r="B50" s="83"/>
      <c r="C50" s="83"/>
    </row>
    <row r="51" spans="2:4" s="81" customFormat="1" x14ac:dyDescent="0.3">
      <c r="B51" s="83"/>
      <c r="C51" s="83"/>
    </row>
    <row r="52" spans="2:4" s="81" customFormat="1" x14ac:dyDescent="0.3">
      <c r="B52" s="83"/>
      <c r="C52" s="83"/>
    </row>
    <row r="53" spans="2:4" s="81" customFormat="1" x14ac:dyDescent="0.3">
      <c r="B53" s="83"/>
      <c r="C53" s="83"/>
    </row>
    <row r="54" spans="2:4" s="81" customFormat="1" x14ac:dyDescent="0.3">
      <c r="B54" s="83"/>
      <c r="C54" s="83"/>
    </row>
    <row r="55" spans="2:4" s="81" customFormat="1" x14ac:dyDescent="0.3">
      <c r="B55" s="83"/>
      <c r="C55" s="83"/>
    </row>
    <row r="56" spans="2:4" s="81" customFormat="1" x14ac:dyDescent="0.3">
      <c r="B56" s="83"/>
      <c r="C56" s="83"/>
    </row>
    <row r="57" spans="2:4" s="81" customFormat="1" x14ac:dyDescent="0.3">
      <c r="B57" s="83"/>
      <c r="C57" s="83"/>
    </row>
    <row r="58" spans="2:4" s="81" customFormat="1" x14ac:dyDescent="0.3"/>
    <row r="59" spans="2:4" s="81" customFormat="1" x14ac:dyDescent="0.3">
      <c r="B59" s="84"/>
      <c r="C59" s="84"/>
    </row>
    <row r="60" spans="2:4" s="81" customFormat="1" x14ac:dyDescent="0.3">
      <c r="B60" s="85"/>
      <c r="C60" s="85"/>
      <c r="D60" s="85"/>
    </row>
    <row r="61" spans="2:4" s="81" customFormat="1" x14ac:dyDescent="0.3"/>
    <row r="62" spans="2:4" s="81" customFormat="1" x14ac:dyDescent="0.3"/>
    <row r="63" spans="2:4" s="81" customFormat="1" x14ac:dyDescent="0.3"/>
  </sheetData>
  <mergeCells count="1">
    <mergeCell ref="A1:D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4D2FA-826E-4B60-9893-5B81A513E87B}">
  <dimension ref="A1:O44"/>
  <sheetViews>
    <sheetView workbookViewId="0">
      <selection activeCell="C26" sqref="C26"/>
    </sheetView>
  </sheetViews>
  <sheetFormatPr baseColWidth="10" defaultRowHeight="14.4" x14ac:dyDescent="0.3"/>
  <cols>
    <col min="1" max="1" width="12.88671875" bestFit="1" customWidth="1"/>
    <col min="2" max="2" width="13.44140625" bestFit="1" customWidth="1"/>
    <col min="4" max="4" width="19.33203125" bestFit="1" customWidth="1"/>
    <col min="5" max="5" width="12.44140625" bestFit="1" customWidth="1"/>
    <col min="6" max="8" width="12.33203125" bestFit="1" customWidth="1"/>
    <col min="9" max="9" width="11.33203125" bestFit="1" customWidth="1"/>
    <col min="10" max="11" width="12.33203125" bestFit="1" customWidth="1"/>
  </cols>
  <sheetData>
    <row r="1" spans="1:8" x14ac:dyDescent="0.3">
      <c r="A1" s="1" t="s">
        <v>0</v>
      </c>
      <c r="B1" s="1"/>
      <c r="C1" s="1"/>
      <c r="D1" s="1"/>
      <c r="E1" s="1"/>
      <c r="F1" s="1"/>
      <c r="G1" s="1"/>
      <c r="H1" s="1"/>
    </row>
    <row r="2" spans="1:8" ht="15" thickBot="1" x14ac:dyDescent="0.35">
      <c r="A2" s="1"/>
      <c r="B2" s="1"/>
      <c r="C2" s="1"/>
      <c r="D2" s="1"/>
      <c r="E2" s="1"/>
      <c r="F2" s="1"/>
      <c r="G2" s="1"/>
      <c r="H2" s="1"/>
    </row>
    <row r="3" spans="1:8" x14ac:dyDescent="0.3">
      <c r="A3" s="2" t="s">
        <v>1</v>
      </c>
      <c r="B3" s="2"/>
      <c r="D3" s="3" t="s">
        <v>2</v>
      </c>
      <c r="E3" s="4"/>
      <c r="F3" s="4"/>
      <c r="G3" s="4"/>
      <c r="H3" s="5"/>
    </row>
    <row r="4" spans="1:8" x14ac:dyDescent="0.3">
      <c r="A4" s="6" t="s">
        <v>3</v>
      </c>
      <c r="B4" s="6"/>
      <c r="D4" s="7" t="s">
        <v>4</v>
      </c>
      <c r="E4" s="7">
        <v>0</v>
      </c>
      <c r="F4" s="7">
        <v>1</v>
      </c>
      <c r="G4" s="7">
        <v>2</v>
      </c>
      <c r="H4" s="7">
        <v>3</v>
      </c>
    </row>
    <row r="5" spans="1:8" x14ac:dyDescent="0.3">
      <c r="A5" s="8" t="s">
        <v>5</v>
      </c>
      <c r="B5" s="9">
        <v>50000</v>
      </c>
      <c r="D5" s="8" t="s">
        <v>6</v>
      </c>
      <c r="E5" s="10"/>
      <c r="F5" s="10"/>
      <c r="G5" s="10"/>
      <c r="H5" s="10"/>
    </row>
    <row r="6" spans="1:8" x14ac:dyDescent="0.3">
      <c r="A6" s="8" t="s">
        <v>7</v>
      </c>
      <c r="B6" s="10">
        <v>4</v>
      </c>
      <c r="D6" s="8" t="s">
        <v>8</v>
      </c>
      <c r="E6" s="10"/>
      <c r="F6" s="10"/>
      <c r="G6" s="10"/>
      <c r="H6" s="10"/>
    </row>
    <row r="7" spans="1:8" x14ac:dyDescent="0.3">
      <c r="A7" s="6" t="s">
        <v>9</v>
      </c>
      <c r="B7" s="6"/>
      <c r="D7" s="11" t="s">
        <v>10</v>
      </c>
      <c r="E7" s="12"/>
      <c r="F7" s="12"/>
      <c r="G7" s="12"/>
      <c r="H7" s="12"/>
    </row>
    <row r="8" spans="1:8" x14ac:dyDescent="0.3">
      <c r="A8" s="8" t="s">
        <v>11</v>
      </c>
      <c r="B8" s="10">
        <v>2.5</v>
      </c>
    </row>
    <row r="9" spans="1:8" x14ac:dyDescent="0.3">
      <c r="A9" s="8" t="s">
        <v>12</v>
      </c>
      <c r="B9" s="10">
        <v>12000</v>
      </c>
      <c r="D9" s="2" t="s">
        <v>13</v>
      </c>
      <c r="E9" s="2"/>
      <c r="F9" s="2"/>
      <c r="G9" s="2"/>
      <c r="H9" s="2"/>
    </row>
    <row r="10" spans="1:8" x14ac:dyDescent="0.3">
      <c r="A10" s="6" t="s">
        <v>14</v>
      </c>
      <c r="B10" s="6"/>
      <c r="D10" s="13" t="s">
        <v>15</v>
      </c>
      <c r="E10" s="13" t="s">
        <v>16</v>
      </c>
      <c r="F10" s="13"/>
      <c r="G10" s="13"/>
      <c r="H10" s="13"/>
    </row>
    <row r="11" spans="1:8" x14ac:dyDescent="0.3">
      <c r="A11" s="8" t="s">
        <v>17</v>
      </c>
      <c r="B11" s="10">
        <v>90000</v>
      </c>
      <c r="D11" s="13"/>
      <c r="E11" s="14">
        <v>0</v>
      </c>
      <c r="F11" s="14">
        <v>1</v>
      </c>
      <c r="G11" s="14">
        <v>2</v>
      </c>
      <c r="H11" s="14">
        <v>3</v>
      </c>
    </row>
    <row r="12" spans="1:8" x14ac:dyDescent="0.3">
      <c r="A12" s="8" t="s">
        <v>18</v>
      </c>
      <c r="B12" s="10">
        <v>20000</v>
      </c>
      <c r="D12" s="8" t="s">
        <v>3</v>
      </c>
      <c r="E12" s="10"/>
      <c r="F12" s="10"/>
      <c r="G12" s="10"/>
      <c r="H12" s="10"/>
    </row>
    <row r="13" spans="1:8" x14ac:dyDescent="0.3">
      <c r="A13" s="6" t="s">
        <v>19</v>
      </c>
      <c r="B13" s="6"/>
      <c r="D13" s="8" t="s">
        <v>20</v>
      </c>
      <c r="E13" s="10"/>
      <c r="F13" s="10"/>
      <c r="G13" s="10"/>
      <c r="H13" s="10"/>
    </row>
    <row r="14" spans="1:8" x14ac:dyDescent="0.3">
      <c r="A14" s="8" t="s">
        <v>21</v>
      </c>
      <c r="B14" s="15">
        <f>B11/3</f>
        <v>30000</v>
      </c>
      <c r="C14" s="16"/>
      <c r="D14" s="14" t="s">
        <v>22</v>
      </c>
      <c r="E14" s="10"/>
      <c r="F14" s="12"/>
      <c r="G14" s="12"/>
      <c r="H14" s="12"/>
    </row>
    <row r="15" spans="1:8" x14ac:dyDescent="0.3">
      <c r="A15" s="6" t="s">
        <v>23</v>
      </c>
      <c r="B15" s="6"/>
      <c r="D15" s="8" t="s">
        <v>19</v>
      </c>
      <c r="E15" s="10"/>
      <c r="F15" s="10"/>
      <c r="G15" s="10"/>
      <c r="H15" s="10"/>
    </row>
    <row r="16" spans="1:8" x14ac:dyDescent="0.3">
      <c r="A16" s="8" t="s">
        <v>24</v>
      </c>
      <c r="B16" s="17">
        <v>0.34</v>
      </c>
      <c r="D16" s="14" t="s">
        <v>25</v>
      </c>
      <c r="E16" s="12"/>
      <c r="F16" s="12"/>
      <c r="G16" s="12"/>
      <c r="H16" s="12"/>
    </row>
    <row r="17" spans="1:15" x14ac:dyDescent="0.3">
      <c r="A17" s="8" t="s">
        <v>26</v>
      </c>
      <c r="B17" s="17">
        <v>0.2</v>
      </c>
      <c r="D17" s="8" t="s">
        <v>27</v>
      </c>
      <c r="E17" s="10"/>
      <c r="F17" s="10"/>
      <c r="G17" s="10"/>
      <c r="H17" s="10"/>
    </row>
    <row r="18" spans="1:15" x14ac:dyDescent="0.3">
      <c r="D18" s="14" t="s">
        <v>28</v>
      </c>
      <c r="E18" s="10"/>
      <c r="F18" s="12"/>
      <c r="G18" s="12"/>
      <c r="H18" s="12"/>
      <c r="I18" s="18"/>
    </row>
    <row r="19" spans="1:15" x14ac:dyDescent="0.3">
      <c r="D19" s="8" t="s">
        <v>19</v>
      </c>
      <c r="E19" s="10"/>
      <c r="F19" s="10"/>
      <c r="G19" s="10"/>
      <c r="H19" s="10"/>
    </row>
    <row r="20" spans="1:15" x14ac:dyDescent="0.3">
      <c r="A20" s="19"/>
      <c r="B20" s="19"/>
      <c r="D20" s="8" t="s">
        <v>29</v>
      </c>
      <c r="E20" s="10"/>
      <c r="F20" s="10"/>
      <c r="G20" s="10"/>
      <c r="H20" s="10"/>
    </row>
    <row r="21" spans="1:15" x14ac:dyDescent="0.3">
      <c r="D21" s="8" t="s">
        <v>30</v>
      </c>
      <c r="E21" s="10"/>
      <c r="F21" s="10"/>
      <c r="G21" s="10"/>
      <c r="H21" s="10"/>
    </row>
    <row r="22" spans="1:15" x14ac:dyDescent="0.3">
      <c r="D22" s="20" t="s">
        <v>13</v>
      </c>
      <c r="E22" s="21">
        <f>SUM(E18:E21)</f>
        <v>0</v>
      </c>
      <c r="F22" s="21">
        <f>SUM(F18:F21)</f>
        <v>0</v>
      </c>
      <c r="G22" s="21">
        <f>SUM(G18:G21)</f>
        <v>0</v>
      </c>
      <c r="H22" s="21">
        <f>SUM(H18:H21)</f>
        <v>0</v>
      </c>
    </row>
    <row r="23" spans="1:15" x14ac:dyDescent="0.3">
      <c r="D23" s="8" t="s">
        <v>31</v>
      </c>
      <c r="E23" s="22">
        <f>G27</f>
        <v>0</v>
      </c>
      <c r="F23" s="22">
        <f>G28</f>
        <v>0</v>
      </c>
      <c r="G23" s="22">
        <f>G29</f>
        <v>0</v>
      </c>
      <c r="H23" s="22">
        <f>G30</f>
        <v>0</v>
      </c>
      <c r="L23" s="19"/>
      <c r="M23" s="19"/>
      <c r="N23" s="19"/>
      <c r="O23" s="19"/>
    </row>
    <row r="24" spans="1:15" x14ac:dyDescent="0.3">
      <c r="E24" s="16">
        <f>E22-E23</f>
        <v>0</v>
      </c>
      <c r="F24" s="16"/>
      <c r="G24" s="16"/>
      <c r="H24" s="16"/>
      <c r="L24" s="19"/>
      <c r="M24" s="19"/>
      <c r="N24" s="19"/>
      <c r="O24" s="19"/>
    </row>
    <row r="25" spans="1:15" ht="15" thickBot="1" x14ac:dyDescent="0.35">
      <c r="E25" s="23"/>
      <c r="F25" s="23"/>
      <c r="G25" s="23"/>
      <c r="H25" s="23"/>
      <c r="L25" s="19"/>
      <c r="M25" s="19"/>
      <c r="N25" s="19"/>
      <c r="O25" s="19"/>
    </row>
    <row r="26" spans="1:15" ht="15" thickBot="1" x14ac:dyDescent="0.35">
      <c r="D26" s="24" t="s">
        <v>16</v>
      </c>
      <c r="E26" s="25" t="s">
        <v>32</v>
      </c>
      <c r="F26" s="26" t="s">
        <v>26</v>
      </c>
      <c r="G26" s="27"/>
      <c r="H26" s="28" t="e">
        <f>E31</f>
        <v>#NUM!</v>
      </c>
      <c r="L26" s="19"/>
      <c r="M26" s="19"/>
      <c r="N26" s="19"/>
      <c r="O26" s="19"/>
    </row>
    <row r="27" spans="1:15" x14ac:dyDescent="0.3">
      <c r="D27" s="29">
        <v>0</v>
      </c>
      <c r="E27" s="30"/>
      <c r="F27" s="31"/>
      <c r="G27" s="32"/>
      <c r="H27" s="33"/>
      <c r="L27" s="19"/>
      <c r="M27" s="19"/>
      <c r="N27" s="19"/>
      <c r="O27" s="19"/>
    </row>
    <row r="28" spans="1:15" x14ac:dyDescent="0.3">
      <c r="D28" s="29">
        <v>1</v>
      </c>
      <c r="E28" s="30"/>
      <c r="F28" s="34"/>
      <c r="G28" s="35"/>
      <c r="H28" s="36"/>
      <c r="L28" s="19"/>
      <c r="M28" s="19"/>
      <c r="N28" s="19"/>
      <c r="O28" s="19"/>
    </row>
    <row r="29" spans="1:15" x14ac:dyDescent="0.3">
      <c r="D29" s="29">
        <v>2</v>
      </c>
      <c r="E29" s="30"/>
      <c r="F29" s="34"/>
      <c r="G29" s="35"/>
      <c r="H29" s="36"/>
      <c r="L29" s="19"/>
      <c r="M29" s="19"/>
      <c r="N29" s="19"/>
      <c r="O29" s="19"/>
    </row>
    <row r="30" spans="1:15" ht="15" thickBot="1" x14ac:dyDescent="0.35">
      <c r="D30" s="37">
        <v>3</v>
      </c>
      <c r="E30" s="38"/>
      <c r="F30" s="39"/>
      <c r="G30" s="35"/>
      <c r="H30" s="40"/>
      <c r="L30" s="19"/>
      <c r="M30" s="19"/>
      <c r="N30" s="19"/>
      <c r="O30" s="19"/>
    </row>
    <row r="31" spans="1:15" ht="15" thickBot="1" x14ac:dyDescent="0.35">
      <c r="D31" s="41" t="s">
        <v>33</v>
      </c>
      <c r="E31" s="42" t="e">
        <f>IRR(E27:E30)</f>
        <v>#NUM!</v>
      </c>
      <c r="F31" s="43" t="s">
        <v>34</v>
      </c>
      <c r="G31" s="44"/>
      <c r="H31" s="45"/>
      <c r="L31" s="19"/>
      <c r="M31" s="19"/>
      <c r="N31" s="19"/>
      <c r="O31" s="19"/>
    </row>
    <row r="32" spans="1:15" ht="15" thickBot="1" x14ac:dyDescent="0.35">
      <c r="F32" s="46"/>
      <c r="G32" s="47"/>
      <c r="H32" s="48"/>
      <c r="L32" s="19"/>
      <c r="M32" s="19"/>
      <c r="N32" s="19"/>
      <c r="O32" s="19"/>
    </row>
    <row r="33" spans="4:15" ht="15" thickBot="1" x14ac:dyDescent="0.35">
      <c r="L33" s="19"/>
      <c r="M33" s="19"/>
      <c r="N33" s="19"/>
      <c r="O33" s="19"/>
    </row>
    <row r="34" spans="4:15" ht="15" thickBot="1" x14ac:dyDescent="0.35">
      <c r="D34" s="49" t="s">
        <v>35</v>
      </c>
      <c r="E34" s="50">
        <f>IF(SUM($E22:E22)=$E$22,0,IF(SUM($E22:E22)&lt;=0,1))</f>
        <v>0</v>
      </c>
      <c r="F34" s="50">
        <f>IF(SUM($E22:F22)=$E$22,0,IF(SUM($E22:F22)&lt;=0,1))</f>
        <v>0</v>
      </c>
      <c r="G34" s="50">
        <f>IF(SUM($E22:G22)=$E$22,0,IF(SUM($E22:G22)&lt;=0,1))</f>
        <v>0</v>
      </c>
      <c r="H34" s="50">
        <f>IF(SUM($E22:H22)=$E$22,0,IF(SUM($E22:H22)&lt;=0,1,ROUND(ABS(SUM($E22:G22))/H22,1)))</f>
        <v>0</v>
      </c>
      <c r="I34" s="51">
        <f>SUM(E34:H34)</f>
        <v>0</v>
      </c>
    </row>
    <row r="35" spans="4:15" x14ac:dyDescent="0.3">
      <c r="D35" s="19"/>
      <c r="E35" s="52"/>
      <c r="F35" s="52"/>
      <c r="G35" s="52"/>
      <c r="H35" s="52"/>
      <c r="I35" s="53"/>
    </row>
    <row r="36" spans="4:15" x14ac:dyDescent="0.3">
      <c r="D36" s="54" t="s">
        <v>36</v>
      </c>
      <c r="E36" s="55"/>
      <c r="F36" s="55"/>
      <c r="G36" s="56"/>
    </row>
    <row r="37" spans="4:15" x14ac:dyDescent="0.3">
      <c r="D37" s="57" t="s">
        <v>37</v>
      </c>
      <c r="E37" s="58"/>
      <c r="F37" s="16" t="e">
        <f>AVERAGE(F18:H18)</f>
        <v>#DIV/0!</v>
      </c>
      <c r="G37" s="59" t="e">
        <f>F37/F38</f>
        <v>#DIV/0!</v>
      </c>
      <c r="I37" s="16"/>
      <c r="J37" s="16"/>
      <c r="K37" s="16"/>
    </row>
    <row r="38" spans="4:15" ht="15" thickBot="1" x14ac:dyDescent="0.35">
      <c r="D38" s="60" t="s">
        <v>38</v>
      </c>
      <c r="E38" s="61"/>
      <c r="F38" s="62" t="e">
        <f>AVERAGE(E7:H7)</f>
        <v>#DIV/0!</v>
      </c>
      <c r="G38" s="63"/>
    </row>
    <row r="40" spans="4:15" x14ac:dyDescent="0.3">
      <c r="D40" s="2" t="s">
        <v>39</v>
      </c>
      <c r="E40" s="2"/>
    </row>
    <row r="41" spans="4:15" x14ac:dyDescent="0.3">
      <c r="D41" s="11" t="s">
        <v>34</v>
      </c>
      <c r="E41" s="7" t="str">
        <f>IF(G31&gt;0,"ACEPTADO","RECHAZADO")</f>
        <v>RECHAZADO</v>
      </c>
    </row>
    <row r="42" spans="4:15" x14ac:dyDescent="0.3">
      <c r="D42" s="11" t="s">
        <v>33</v>
      </c>
      <c r="E42" s="7" t="e">
        <f>IF(H26&gt;G26,"ACEPTADO","RECHAZADO")</f>
        <v>#NUM!</v>
      </c>
    </row>
    <row r="43" spans="4:15" x14ac:dyDescent="0.3">
      <c r="D43" s="11" t="s">
        <v>40</v>
      </c>
      <c r="E43" s="7" t="str">
        <f>IF(I34&lt;=H4,"ACEPTADO","RECHAZADO")</f>
        <v>ACEPTADO</v>
      </c>
    </row>
    <row r="44" spans="4:15" x14ac:dyDescent="0.3">
      <c r="D44" s="11" t="s">
        <v>41</v>
      </c>
      <c r="E44" s="7" t="e">
        <f>IF(G37&gt;(H18/H12),"ACEPTADO","RECHAZADO")</f>
        <v>#DIV/0!</v>
      </c>
    </row>
  </sheetData>
  <mergeCells count="18">
    <mergeCell ref="F31:F32"/>
    <mergeCell ref="D36:G36"/>
    <mergeCell ref="D37:E37"/>
    <mergeCell ref="G37:G38"/>
    <mergeCell ref="D38:E38"/>
    <mergeCell ref="D40:E40"/>
    <mergeCell ref="A10:B10"/>
    <mergeCell ref="D10:D11"/>
    <mergeCell ref="E10:H10"/>
    <mergeCell ref="A13:B13"/>
    <mergeCell ref="A15:B15"/>
    <mergeCell ref="F27:F30"/>
    <mergeCell ref="A1:H2"/>
    <mergeCell ref="A3:B3"/>
    <mergeCell ref="D3:H3"/>
    <mergeCell ref="A4:B4"/>
    <mergeCell ref="A7:B7"/>
    <mergeCell ref="D9:H9"/>
  </mergeCells>
  <conditionalFormatting sqref="E41:E44">
    <cfRule type="containsText" dxfId="1" priority="1" operator="containsText" text="RECHAZADO">
      <formula>NOT(ISERROR(SEARCH("RECHAZADO",E41)))</formula>
    </cfRule>
    <cfRule type="containsText" dxfId="0" priority="2" operator="containsText" text="ACEPTADO">
      <formula>NOT(ISERROR(SEARCH("ACEPTADO",E41)))</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C5430-C21C-430B-A776-CF513965A190}">
  <dimension ref="B2:J96"/>
  <sheetViews>
    <sheetView tabSelected="1" topLeftCell="B1" workbookViewId="0">
      <selection activeCell="G3" sqref="G3"/>
    </sheetView>
  </sheetViews>
  <sheetFormatPr baseColWidth="10" defaultRowHeight="14.4" x14ac:dyDescent="0.3"/>
  <cols>
    <col min="1" max="1" width="11.5546875" style="86"/>
    <col min="2" max="2" width="42.109375" style="86" bestFit="1" customWidth="1"/>
    <col min="3" max="4" width="17.109375" style="87" bestFit="1" customWidth="1"/>
    <col min="5" max="5" width="11.5546875" style="86"/>
    <col min="6" max="6" width="26.33203125" style="86" bestFit="1" customWidth="1"/>
    <col min="7" max="7" width="36.109375" style="86" bestFit="1" customWidth="1"/>
    <col min="8" max="10" width="14.44140625" style="86" customWidth="1"/>
    <col min="11" max="257" width="11.5546875" style="86"/>
    <col min="258" max="258" width="42.109375" style="86" bestFit="1" customWidth="1"/>
    <col min="259" max="260" width="17.109375" style="86" bestFit="1" customWidth="1"/>
    <col min="261" max="513" width="11.5546875" style="86"/>
    <col min="514" max="514" width="42.109375" style="86" bestFit="1" customWidth="1"/>
    <col min="515" max="516" width="17.109375" style="86" bestFit="1" customWidth="1"/>
    <col min="517" max="769" width="11.5546875" style="86"/>
    <col min="770" max="770" width="42.109375" style="86" bestFit="1" customWidth="1"/>
    <col min="771" max="772" width="17.109375" style="86" bestFit="1" customWidth="1"/>
    <col min="773" max="1025" width="11.5546875" style="86"/>
    <col min="1026" max="1026" width="42.109375" style="86" bestFit="1" customWidth="1"/>
    <col min="1027" max="1028" width="17.109375" style="86" bestFit="1" customWidth="1"/>
    <col min="1029" max="1281" width="11.5546875" style="86"/>
    <col min="1282" max="1282" width="42.109375" style="86" bestFit="1" customWidth="1"/>
    <col min="1283" max="1284" width="17.109375" style="86" bestFit="1" customWidth="1"/>
    <col min="1285" max="1537" width="11.5546875" style="86"/>
    <col min="1538" max="1538" width="42.109375" style="86" bestFit="1" customWidth="1"/>
    <col min="1539" max="1540" width="17.109375" style="86" bestFit="1" customWidth="1"/>
    <col min="1541" max="1793" width="11.5546875" style="86"/>
    <col min="1794" max="1794" width="42.109375" style="86" bestFit="1" customWidth="1"/>
    <col min="1795" max="1796" width="17.109375" style="86" bestFit="1" customWidth="1"/>
    <col min="1797" max="2049" width="11.5546875" style="86"/>
    <col min="2050" max="2050" width="42.109375" style="86" bestFit="1" customWidth="1"/>
    <col min="2051" max="2052" width="17.109375" style="86" bestFit="1" customWidth="1"/>
    <col min="2053" max="2305" width="11.5546875" style="86"/>
    <col min="2306" max="2306" width="42.109375" style="86" bestFit="1" customWidth="1"/>
    <col min="2307" max="2308" width="17.109375" style="86" bestFit="1" customWidth="1"/>
    <col min="2309" max="2561" width="11.5546875" style="86"/>
    <col min="2562" max="2562" width="42.109375" style="86" bestFit="1" customWidth="1"/>
    <col min="2563" max="2564" width="17.109375" style="86" bestFit="1" customWidth="1"/>
    <col min="2565" max="2817" width="11.5546875" style="86"/>
    <col min="2818" max="2818" width="42.109375" style="86" bestFit="1" customWidth="1"/>
    <col min="2819" max="2820" width="17.109375" style="86" bestFit="1" customWidth="1"/>
    <col min="2821" max="3073" width="11.5546875" style="86"/>
    <col min="3074" max="3074" width="42.109375" style="86" bestFit="1" customWidth="1"/>
    <col min="3075" max="3076" width="17.109375" style="86" bestFit="1" customWidth="1"/>
    <col min="3077" max="3329" width="11.5546875" style="86"/>
    <col min="3330" max="3330" width="42.109375" style="86" bestFit="1" customWidth="1"/>
    <col min="3331" max="3332" width="17.109375" style="86" bestFit="1" customWidth="1"/>
    <col min="3333" max="3585" width="11.5546875" style="86"/>
    <col min="3586" max="3586" width="42.109375" style="86" bestFit="1" customWidth="1"/>
    <col min="3587" max="3588" width="17.109375" style="86" bestFit="1" customWidth="1"/>
    <col min="3589" max="3841" width="11.5546875" style="86"/>
    <col min="3842" max="3842" width="42.109375" style="86" bestFit="1" customWidth="1"/>
    <col min="3843" max="3844" width="17.109375" style="86" bestFit="1" customWidth="1"/>
    <col min="3845" max="4097" width="11.5546875" style="86"/>
    <col min="4098" max="4098" width="42.109375" style="86" bestFit="1" customWidth="1"/>
    <col min="4099" max="4100" width="17.109375" style="86" bestFit="1" customWidth="1"/>
    <col min="4101" max="4353" width="11.5546875" style="86"/>
    <col min="4354" max="4354" width="42.109375" style="86" bestFit="1" customWidth="1"/>
    <col min="4355" max="4356" width="17.109375" style="86" bestFit="1" customWidth="1"/>
    <col min="4357" max="4609" width="11.5546875" style="86"/>
    <col min="4610" max="4610" width="42.109375" style="86" bestFit="1" customWidth="1"/>
    <col min="4611" max="4612" width="17.109375" style="86" bestFit="1" customWidth="1"/>
    <col min="4613" max="4865" width="11.5546875" style="86"/>
    <col min="4866" max="4866" width="42.109375" style="86" bestFit="1" customWidth="1"/>
    <col min="4867" max="4868" width="17.109375" style="86" bestFit="1" customWidth="1"/>
    <col min="4869" max="5121" width="11.5546875" style="86"/>
    <col min="5122" max="5122" width="42.109375" style="86" bestFit="1" customWidth="1"/>
    <col min="5123" max="5124" width="17.109375" style="86" bestFit="1" customWidth="1"/>
    <col min="5125" max="5377" width="11.5546875" style="86"/>
    <col min="5378" max="5378" width="42.109375" style="86" bestFit="1" customWidth="1"/>
    <col min="5379" max="5380" width="17.109375" style="86" bestFit="1" customWidth="1"/>
    <col min="5381" max="5633" width="11.5546875" style="86"/>
    <col min="5634" max="5634" width="42.109375" style="86" bestFit="1" customWidth="1"/>
    <col min="5635" max="5636" width="17.109375" style="86" bestFit="1" customWidth="1"/>
    <col min="5637" max="5889" width="11.5546875" style="86"/>
    <col min="5890" max="5890" width="42.109375" style="86" bestFit="1" customWidth="1"/>
    <col min="5891" max="5892" width="17.109375" style="86" bestFit="1" customWidth="1"/>
    <col min="5893" max="6145" width="11.5546875" style="86"/>
    <col min="6146" max="6146" width="42.109375" style="86" bestFit="1" customWidth="1"/>
    <col min="6147" max="6148" width="17.109375" style="86" bestFit="1" customWidth="1"/>
    <col min="6149" max="6401" width="11.5546875" style="86"/>
    <col min="6402" max="6402" width="42.109375" style="86" bestFit="1" customWidth="1"/>
    <col min="6403" max="6404" width="17.109375" style="86" bestFit="1" customWidth="1"/>
    <col min="6405" max="6657" width="11.5546875" style="86"/>
    <col min="6658" max="6658" width="42.109375" style="86" bestFit="1" customWidth="1"/>
    <col min="6659" max="6660" width="17.109375" style="86" bestFit="1" customWidth="1"/>
    <col min="6661" max="6913" width="11.5546875" style="86"/>
    <col min="6914" max="6914" width="42.109375" style="86" bestFit="1" customWidth="1"/>
    <col min="6915" max="6916" width="17.109375" style="86" bestFit="1" customWidth="1"/>
    <col min="6917" max="7169" width="11.5546875" style="86"/>
    <col min="7170" max="7170" width="42.109375" style="86" bestFit="1" customWidth="1"/>
    <col min="7171" max="7172" width="17.109375" style="86" bestFit="1" customWidth="1"/>
    <col min="7173" max="7425" width="11.5546875" style="86"/>
    <col min="7426" max="7426" width="42.109375" style="86" bestFit="1" customWidth="1"/>
    <col min="7427" max="7428" width="17.109375" style="86" bestFit="1" customWidth="1"/>
    <col min="7429" max="7681" width="11.5546875" style="86"/>
    <col min="7682" max="7682" width="42.109375" style="86" bestFit="1" customWidth="1"/>
    <col min="7683" max="7684" width="17.109375" style="86" bestFit="1" customWidth="1"/>
    <col min="7685" max="7937" width="11.5546875" style="86"/>
    <col min="7938" max="7938" width="42.109375" style="86" bestFit="1" customWidth="1"/>
    <col min="7939" max="7940" width="17.109375" style="86" bestFit="1" customWidth="1"/>
    <col min="7941" max="8193" width="11.5546875" style="86"/>
    <col min="8194" max="8194" width="42.109375" style="86" bestFit="1" customWidth="1"/>
    <col min="8195" max="8196" width="17.109375" style="86" bestFit="1" customWidth="1"/>
    <col min="8197" max="8449" width="11.5546875" style="86"/>
    <col min="8450" max="8450" width="42.109375" style="86" bestFit="1" customWidth="1"/>
    <col min="8451" max="8452" width="17.109375" style="86" bestFit="1" customWidth="1"/>
    <col min="8453" max="8705" width="11.5546875" style="86"/>
    <col min="8706" max="8706" width="42.109375" style="86" bestFit="1" customWidth="1"/>
    <col min="8707" max="8708" width="17.109375" style="86" bestFit="1" customWidth="1"/>
    <col min="8709" max="8961" width="11.5546875" style="86"/>
    <col min="8962" max="8962" width="42.109375" style="86" bestFit="1" customWidth="1"/>
    <col min="8963" max="8964" width="17.109375" style="86" bestFit="1" customWidth="1"/>
    <col min="8965" max="9217" width="11.5546875" style="86"/>
    <col min="9218" max="9218" width="42.109375" style="86" bestFit="1" customWidth="1"/>
    <col min="9219" max="9220" width="17.109375" style="86" bestFit="1" customWidth="1"/>
    <col min="9221" max="9473" width="11.5546875" style="86"/>
    <col min="9474" max="9474" width="42.109375" style="86" bestFit="1" customWidth="1"/>
    <col min="9475" max="9476" width="17.109375" style="86" bestFit="1" customWidth="1"/>
    <col min="9477" max="9729" width="11.5546875" style="86"/>
    <col min="9730" max="9730" width="42.109375" style="86" bestFit="1" customWidth="1"/>
    <col min="9731" max="9732" width="17.109375" style="86" bestFit="1" customWidth="1"/>
    <col min="9733" max="9985" width="11.5546875" style="86"/>
    <col min="9986" max="9986" width="42.109375" style="86" bestFit="1" customWidth="1"/>
    <col min="9987" max="9988" width="17.109375" style="86" bestFit="1" customWidth="1"/>
    <col min="9989" max="10241" width="11.5546875" style="86"/>
    <col min="10242" max="10242" width="42.109375" style="86" bestFit="1" customWidth="1"/>
    <col min="10243" max="10244" width="17.109375" style="86" bestFit="1" customWidth="1"/>
    <col min="10245" max="10497" width="11.5546875" style="86"/>
    <col min="10498" max="10498" width="42.109375" style="86" bestFit="1" customWidth="1"/>
    <col min="10499" max="10500" width="17.109375" style="86" bestFit="1" customWidth="1"/>
    <col min="10501" max="10753" width="11.5546875" style="86"/>
    <col min="10754" max="10754" width="42.109375" style="86" bestFit="1" customWidth="1"/>
    <col min="10755" max="10756" width="17.109375" style="86" bestFit="1" customWidth="1"/>
    <col min="10757" max="11009" width="11.5546875" style="86"/>
    <col min="11010" max="11010" width="42.109375" style="86" bestFit="1" customWidth="1"/>
    <col min="11011" max="11012" width="17.109375" style="86" bestFit="1" customWidth="1"/>
    <col min="11013" max="11265" width="11.5546875" style="86"/>
    <col min="11266" max="11266" width="42.109375" style="86" bestFit="1" customWidth="1"/>
    <col min="11267" max="11268" width="17.109375" style="86" bestFit="1" customWidth="1"/>
    <col min="11269" max="11521" width="11.5546875" style="86"/>
    <col min="11522" max="11522" width="42.109375" style="86" bestFit="1" customWidth="1"/>
    <col min="11523" max="11524" width="17.109375" style="86" bestFit="1" customWidth="1"/>
    <col min="11525" max="11777" width="11.5546875" style="86"/>
    <col min="11778" max="11778" width="42.109375" style="86" bestFit="1" customWidth="1"/>
    <col min="11779" max="11780" width="17.109375" style="86" bestFit="1" customWidth="1"/>
    <col min="11781" max="12033" width="11.5546875" style="86"/>
    <col min="12034" max="12034" width="42.109375" style="86" bestFit="1" customWidth="1"/>
    <col min="12035" max="12036" width="17.109375" style="86" bestFit="1" customWidth="1"/>
    <col min="12037" max="12289" width="11.5546875" style="86"/>
    <col min="12290" max="12290" width="42.109375" style="86" bestFit="1" customWidth="1"/>
    <col min="12291" max="12292" width="17.109375" style="86" bestFit="1" customWidth="1"/>
    <col min="12293" max="12545" width="11.5546875" style="86"/>
    <col min="12546" max="12546" width="42.109375" style="86" bestFit="1" customWidth="1"/>
    <col min="12547" max="12548" width="17.109375" style="86" bestFit="1" customWidth="1"/>
    <col min="12549" max="12801" width="11.5546875" style="86"/>
    <col min="12802" max="12802" width="42.109375" style="86" bestFit="1" customWidth="1"/>
    <col min="12803" max="12804" width="17.109375" style="86" bestFit="1" customWidth="1"/>
    <col min="12805" max="13057" width="11.5546875" style="86"/>
    <col min="13058" max="13058" width="42.109375" style="86" bestFit="1" customWidth="1"/>
    <col min="13059" max="13060" width="17.109375" style="86" bestFit="1" customWidth="1"/>
    <col min="13061" max="13313" width="11.5546875" style="86"/>
    <col min="13314" max="13314" width="42.109375" style="86" bestFit="1" customWidth="1"/>
    <col min="13315" max="13316" width="17.109375" style="86" bestFit="1" customWidth="1"/>
    <col min="13317" max="13569" width="11.5546875" style="86"/>
    <col min="13570" max="13570" width="42.109375" style="86" bestFit="1" customWidth="1"/>
    <col min="13571" max="13572" width="17.109375" style="86" bestFit="1" customWidth="1"/>
    <col min="13573" max="13825" width="11.5546875" style="86"/>
    <col min="13826" max="13826" width="42.109375" style="86" bestFit="1" customWidth="1"/>
    <col min="13827" max="13828" width="17.109375" style="86" bestFit="1" customWidth="1"/>
    <col min="13829" max="14081" width="11.5546875" style="86"/>
    <col min="14082" max="14082" width="42.109375" style="86" bestFit="1" customWidth="1"/>
    <col min="14083" max="14084" width="17.109375" style="86" bestFit="1" customWidth="1"/>
    <col min="14085" max="14337" width="11.5546875" style="86"/>
    <col min="14338" max="14338" width="42.109375" style="86" bestFit="1" customWidth="1"/>
    <col min="14339" max="14340" width="17.109375" style="86" bestFit="1" customWidth="1"/>
    <col min="14341" max="14593" width="11.5546875" style="86"/>
    <col min="14594" max="14594" width="42.109375" style="86" bestFit="1" customWidth="1"/>
    <col min="14595" max="14596" width="17.109375" style="86" bestFit="1" customWidth="1"/>
    <col min="14597" max="14849" width="11.5546875" style="86"/>
    <col min="14850" max="14850" width="42.109375" style="86" bestFit="1" customWidth="1"/>
    <col min="14851" max="14852" width="17.109375" style="86" bestFit="1" customWidth="1"/>
    <col min="14853" max="15105" width="11.5546875" style="86"/>
    <col min="15106" max="15106" width="42.109375" style="86" bestFit="1" customWidth="1"/>
    <col min="15107" max="15108" width="17.109375" style="86" bestFit="1" customWidth="1"/>
    <col min="15109" max="15361" width="11.5546875" style="86"/>
    <col min="15362" max="15362" width="42.109375" style="86" bestFit="1" customWidth="1"/>
    <col min="15363" max="15364" width="17.109375" style="86" bestFit="1" customWidth="1"/>
    <col min="15365" max="15617" width="11.5546875" style="86"/>
    <col min="15618" max="15618" width="42.109375" style="86" bestFit="1" customWidth="1"/>
    <col min="15619" max="15620" width="17.109375" style="86" bestFit="1" customWidth="1"/>
    <col min="15621" max="15873" width="11.5546875" style="86"/>
    <col min="15874" max="15874" width="42.109375" style="86" bestFit="1" customWidth="1"/>
    <col min="15875" max="15876" width="17.109375" style="86" bestFit="1" customWidth="1"/>
    <col min="15877" max="16129" width="11.5546875" style="86"/>
    <col min="16130" max="16130" width="42.109375" style="86" bestFit="1" customWidth="1"/>
    <col min="16131" max="16132" width="17.109375" style="86" bestFit="1" customWidth="1"/>
    <col min="16133" max="16384" width="11.5546875" style="86"/>
  </cols>
  <sheetData>
    <row r="2" spans="2:10" x14ac:dyDescent="0.3">
      <c r="B2" s="88" t="s">
        <v>54</v>
      </c>
      <c r="C2" s="88"/>
      <c r="D2" s="88"/>
    </row>
    <row r="3" spans="2:10" x14ac:dyDescent="0.3">
      <c r="C3" s="89">
        <v>2020</v>
      </c>
      <c r="D3" s="89">
        <v>2021</v>
      </c>
      <c r="F3" s="89" t="s">
        <v>125</v>
      </c>
      <c r="G3" s="89" t="s">
        <v>126</v>
      </c>
      <c r="H3" s="105">
        <v>2020</v>
      </c>
      <c r="I3" s="105">
        <v>2021</v>
      </c>
      <c r="J3" s="105" t="s">
        <v>127</v>
      </c>
    </row>
    <row r="4" spans="2:10" x14ac:dyDescent="0.3">
      <c r="B4" s="86" t="s">
        <v>55</v>
      </c>
      <c r="C4" s="90">
        <v>5270896</v>
      </c>
      <c r="D4" s="90">
        <v>3568790</v>
      </c>
      <c r="F4" s="86" t="s">
        <v>128</v>
      </c>
      <c r="G4" s="86" t="s">
        <v>129</v>
      </c>
      <c r="H4" s="106"/>
      <c r="I4" s="106"/>
      <c r="J4" s="106"/>
    </row>
    <row r="5" spans="2:10" ht="15" thickBot="1" x14ac:dyDescent="0.35">
      <c r="B5" s="86" t="s">
        <v>56</v>
      </c>
      <c r="C5" s="91">
        <v>2500622</v>
      </c>
      <c r="D5" s="91">
        <v>1523568</v>
      </c>
      <c r="F5" s="86" t="s">
        <v>130</v>
      </c>
      <c r="G5" s="86" t="s">
        <v>132</v>
      </c>
      <c r="H5" s="106"/>
      <c r="I5" s="106"/>
      <c r="J5" s="106"/>
    </row>
    <row r="6" spans="2:10" ht="15" thickTop="1" x14ac:dyDescent="0.3">
      <c r="B6" s="92" t="s">
        <v>57</v>
      </c>
      <c r="C6" s="93">
        <f>C4-C5</f>
        <v>2770274</v>
      </c>
      <c r="D6" s="93">
        <f>D4-D5</f>
        <v>2045222</v>
      </c>
      <c r="F6" s="86" t="s">
        <v>131</v>
      </c>
      <c r="G6" s="86" t="s">
        <v>133</v>
      </c>
      <c r="H6" s="106"/>
      <c r="I6" s="106"/>
      <c r="J6" s="106"/>
    </row>
    <row r="7" spans="2:10" x14ac:dyDescent="0.3">
      <c r="F7" s="86" t="s">
        <v>134</v>
      </c>
      <c r="G7" s="86" t="s">
        <v>135</v>
      </c>
      <c r="H7" s="106"/>
      <c r="I7" s="106"/>
      <c r="J7" s="106"/>
    </row>
    <row r="8" spans="2:10" x14ac:dyDescent="0.3">
      <c r="B8" s="86" t="s">
        <v>58</v>
      </c>
      <c r="C8" s="87">
        <v>1997650</v>
      </c>
      <c r="D8" s="87">
        <v>845680</v>
      </c>
      <c r="F8" s="86" t="s">
        <v>136</v>
      </c>
      <c r="G8" s="86" t="s">
        <v>137</v>
      </c>
      <c r="H8" s="106"/>
      <c r="I8" s="106"/>
      <c r="J8" s="106"/>
    </row>
    <row r="9" spans="2:10" ht="15" thickBot="1" x14ac:dyDescent="0.35">
      <c r="B9" s="86" t="s">
        <v>59</v>
      </c>
      <c r="C9" s="91">
        <v>1568702</v>
      </c>
      <c r="D9" s="91">
        <v>990876</v>
      </c>
      <c r="F9" s="86" t="s">
        <v>141</v>
      </c>
      <c r="G9" s="86" t="s">
        <v>142</v>
      </c>
      <c r="H9" s="106"/>
      <c r="I9" s="106"/>
      <c r="J9" s="106"/>
    </row>
    <row r="10" spans="2:10" ht="15" thickTop="1" x14ac:dyDescent="0.3">
      <c r="B10" s="92" t="s">
        <v>60</v>
      </c>
      <c r="C10" s="93">
        <f>SUM(C8:C9)</f>
        <v>3566352</v>
      </c>
      <c r="D10" s="93">
        <f>SUM(D8:D9)</f>
        <v>1836556</v>
      </c>
      <c r="F10" s="86" t="s">
        <v>151</v>
      </c>
      <c r="G10" s="86" t="s">
        <v>138</v>
      </c>
      <c r="H10" s="107"/>
      <c r="I10" s="107"/>
      <c r="J10" s="106"/>
    </row>
    <row r="11" spans="2:10" x14ac:dyDescent="0.3">
      <c r="F11" s="86" t="s">
        <v>139</v>
      </c>
      <c r="G11" s="86" t="s">
        <v>140</v>
      </c>
      <c r="H11" s="108"/>
      <c r="I11" s="108"/>
      <c r="J11" s="106"/>
    </row>
    <row r="12" spans="2:10" x14ac:dyDescent="0.3">
      <c r="B12" s="94" t="s">
        <v>61</v>
      </c>
      <c r="C12" s="95">
        <v>-796078</v>
      </c>
      <c r="D12" s="95">
        <v>208666</v>
      </c>
      <c r="F12" s="86" t="s">
        <v>143</v>
      </c>
      <c r="G12" s="86" t="s">
        <v>144</v>
      </c>
      <c r="H12" s="106"/>
      <c r="I12" s="106"/>
      <c r="J12" s="106"/>
    </row>
    <row r="13" spans="2:10" x14ac:dyDescent="0.3">
      <c r="F13" s="86" t="s">
        <v>145</v>
      </c>
      <c r="G13" s="86" t="s">
        <v>146</v>
      </c>
      <c r="H13" s="106"/>
      <c r="I13" s="106"/>
      <c r="J13" s="106"/>
    </row>
    <row r="14" spans="2:10" x14ac:dyDescent="0.3">
      <c r="F14" s="86" t="s">
        <v>147</v>
      </c>
      <c r="G14" s="86" t="s">
        <v>148</v>
      </c>
      <c r="H14" s="106"/>
      <c r="I14" s="106"/>
      <c r="J14" s="106"/>
    </row>
    <row r="15" spans="2:10" x14ac:dyDescent="0.3">
      <c r="B15" s="86" t="s">
        <v>62</v>
      </c>
      <c r="C15" s="87">
        <v>75000</v>
      </c>
      <c r="D15" s="87">
        <v>11890</v>
      </c>
      <c r="F15" s="86" t="s">
        <v>150</v>
      </c>
      <c r="G15" s="86" t="s">
        <v>149</v>
      </c>
      <c r="H15" s="109"/>
      <c r="I15" s="109"/>
      <c r="J15" s="106"/>
    </row>
    <row r="16" spans="2:10" ht="15" thickBot="1" x14ac:dyDescent="0.35">
      <c r="B16" s="86" t="s">
        <v>63</v>
      </c>
      <c r="C16" s="91">
        <v>28700</v>
      </c>
      <c r="D16" s="91">
        <v>9870</v>
      </c>
      <c r="F16" s="86" t="s">
        <v>152</v>
      </c>
      <c r="G16" s="86" t="s">
        <v>159</v>
      </c>
      <c r="H16" s="110"/>
      <c r="I16" s="110"/>
      <c r="J16" s="106"/>
    </row>
    <row r="17" spans="2:10" ht="15" thickTop="1" x14ac:dyDescent="0.3">
      <c r="B17" s="92" t="s">
        <v>64</v>
      </c>
      <c r="C17" s="93">
        <f>C15-C16</f>
        <v>46300</v>
      </c>
      <c r="D17" s="93">
        <f>D15-D16</f>
        <v>2020</v>
      </c>
      <c r="F17" s="86" t="s">
        <v>153</v>
      </c>
      <c r="G17" s="86" t="s">
        <v>158</v>
      </c>
      <c r="H17" s="110"/>
      <c r="I17" s="110"/>
      <c r="J17" s="106"/>
    </row>
    <row r="18" spans="2:10" x14ac:dyDescent="0.3">
      <c r="C18" s="93"/>
      <c r="D18" s="93"/>
      <c r="F18" s="86" t="s">
        <v>154</v>
      </c>
      <c r="G18" s="86" t="s">
        <v>157</v>
      </c>
      <c r="H18" s="110"/>
      <c r="I18" s="110"/>
      <c r="J18" s="106"/>
    </row>
    <row r="19" spans="2:10" x14ac:dyDescent="0.3">
      <c r="B19" s="86" t="s">
        <v>65</v>
      </c>
      <c r="C19" s="87">
        <v>1164</v>
      </c>
      <c r="D19" s="87">
        <v>38897</v>
      </c>
      <c r="F19" s="86" t="s">
        <v>155</v>
      </c>
      <c r="G19" s="86" t="s">
        <v>156</v>
      </c>
      <c r="H19" s="106"/>
      <c r="I19" s="106"/>
      <c r="J19" s="106"/>
    </row>
    <row r="20" spans="2:10" ht="15" thickBot="1" x14ac:dyDescent="0.35">
      <c r="B20" s="86" t="s">
        <v>66</v>
      </c>
      <c r="C20" s="91">
        <v>12665</v>
      </c>
      <c r="D20" s="91">
        <v>3444</v>
      </c>
    </row>
    <row r="21" spans="2:10" ht="15" thickTop="1" x14ac:dyDescent="0.3">
      <c r="B21" s="92" t="s">
        <v>67</v>
      </c>
      <c r="C21" s="93">
        <f>C19-C20</f>
        <v>-11501</v>
      </c>
      <c r="D21" s="93">
        <f>D19-D20</f>
        <v>35453</v>
      </c>
    </row>
    <row r="22" spans="2:10" x14ac:dyDescent="0.3">
      <c r="C22" s="93"/>
      <c r="D22" s="93"/>
    </row>
    <row r="23" spans="2:10" x14ac:dyDescent="0.3">
      <c r="B23" s="94" t="s">
        <v>68</v>
      </c>
      <c r="C23" s="95">
        <f>C12-C17-C21</f>
        <v>-830877</v>
      </c>
      <c r="D23" s="95">
        <f>D12-D17-D21</f>
        <v>171193</v>
      </c>
    </row>
    <row r="25" spans="2:10" x14ac:dyDescent="0.3">
      <c r="B25" s="86" t="s">
        <v>69</v>
      </c>
      <c r="C25" s="87">
        <v>28097</v>
      </c>
      <c r="D25" s="87">
        <v>47934.040000000008</v>
      </c>
    </row>
    <row r="26" spans="2:10" x14ac:dyDescent="0.3">
      <c r="B26" s="86" t="s">
        <v>70</v>
      </c>
      <c r="C26" s="87">
        <v>110897</v>
      </c>
      <c r="D26" s="87">
        <v>17119.3</v>
      </c>
    </row>
    <row r="28" spans="2:10" x14ac:dyDescent="0.3">
      <c r="B28" s="94" t="s">
        <v>71</v>
      </c>
      <c r="C28" s="95">
        <f>C23-C25-C26</f>
        <v>-969871</v>
      </c>
      <c r="D28" s="95">
        <f>D23-D25-D26</f>
        <v>106139.65999999999</v>
      </c>
    </row>
    <row r="31" spans="2:10" x14ac:dyDescent="0.3">
      <c r="B31" s="89" t="s">
        <v>72</v>
      </c>
      <c r="C31" s="89">
        <v>2020</v>
      </c>
      <c r="D31" s="89">
        <v>2021</v>
      </c>
      <c r="E31" s="96"/>
      <c r="F31" s="96"/>
    </row>
    <row r="32" spans="2:10" x14ac:dyDescent="0.3">
      <c r="B32" s="97" t="s">
        <v>73</v>
      </c>
      <c r="C32" s="96"/>
      <c r="D32" s="96"/>
      <c r="E32" s="96"/>
      <c r="F32" s="96"/>
    </row>
    <row r="33" spans="2:5" x14ac:dyDescent="0.3">
      <c r="B33" s="86" t="s">
        <v>74</v>
      </c>
      <c r="C33" s="87">
        <v>100000</v>
      </c>
      <c r="D33" s="87">
        <v>215000</v>
      </c>
    </row>
    <row r="34" spans="2:5" x14ac:dyDescent="0.3">
      <c r="B34" s="86" t="s">
        <v>75</v>
      </c>
      <c r="C34" s="87">
        <v>339380</v>
      </c>
      <c r="D34" s="87">
        <v>900000</v>
      </c>
    </row>
    <row r="35" spans="2:5" x14ac:dyDescent="0.3">
      <c r="B35" s="86" t="s">
        <v>76</v>
      </c>
      <c r="C35" s="87">
        <v>456789</v>
      </c>
      <c r="D35" s="87">
        <v>298764</v>
      </c>
    </row>
    <row r="36" spans="2:5" x14ac:dyDescent="0.3">
      <c r="B36" s="86" t="s">
        <v>77</v>
      </c>
      <c r="C36" s="87">
        <v>-2345</v>
      </c>
      <c r="D36" s="87">
        <v>-1430</v>
      </c>
    </row>
    <row r="37" spans="2:5" x14ac:dyDescent="0.3">
      <c r="B37" s="86" t="s">
        <v>78</v>
      </c>
      <c r="C37" s="87">
        <v>39780</v>
      </c>
      <c r="D37" s="87">
        <v>30000</v>
      </c>
    </row>
    <row r="38" spans="2:5" x14ac:dyDescent="0.3">
      <c r="B38" s="86" t="s">
        <v>79</v>
      </c>
      <c r="C38" s="87">
        <v>9876</v>
      </c>
      <c r="D38" s="87">
        <v>8970</v>
      </c>
    </row>
    <row r="39" spans="2:5" x14ac:dyDescent="0.3">
      <c r="B39" s="86" t="s">
        <v>80</v>
      </c>
      <c r="C39" s="87">
        <v>5000</v>
      </c>
      <c r="D39" s="87">
        <v>1000</v>
      </c>
    </row>
    <row r="40" spans="2:5" x14ac:dyDescent="0.3">
      <c r="B40" s="86" t="s">
        <v>81</v>
      </c>
      <c r="C40" s="87">
        <v>11897</v>
      </c>
      <c r="D40" s="87">
        <v>9870</v>
      </c>
    </row>
    <row r="41" spans="2:5" x14ac:dyDescent="0.3">
      <c r="B41" s="86" t="s">
        <v>82</v>
      </c>
      <c r="C41" s="87">
        <v>28000</v>
      </c>
      <c r="D41" s="87">
        <v>6438</v>
      </c>
    </row>
    <row r="42" spans="2:5" x14ac:dyDescent="0.3">
      <c r="B42" s="86" t="s">
        <v>83</v>
      </c>
      <c r="C42" s="87">
        <v>13910</v>
      </c>
      <c r="D42" s="87">
        <v>10000</v>
      </c>
    </row>
    <row r="43" spans="2:5" x14ac:dyDescent="0.3">
      <c r="B43" s="86" t="s">
        <v>84</v>
      </c>
      <c r="C43" s="87">
        <v>850789</v>
      </c>
      <c r="D43" s="87">
        <v>378560</v>
      </c>
    </row>
    <row r="44" spans="2:5" ht="15" thickBot="1" x14ac:dyDescent="0.35">
      <c r="B44" s="86" t="s">
        <v>85</v>
      </c>
      <c r="C44" s="91">
        <v>24000</v>
      </c>
      <c r="D44" s="91">
        <v>36000</v>
      </c>
    </row>
    <row r="45" spans="2:5" ht="15" thickTop="1" x14ac:dyDescent="0.3">
      <c r="B45" s="86" t="s">
        <v>73</v>
      </c>
      <c r="C45" s="93">
        <f>SUM(C33:C44)</f>
        <v>1877076</v>
      </c>
      <c r="D45" s="93">
        <f>SUM(D33:D44)</f>
        <v>1893172</v>
      </c>
    </row>
    <row r="46" spans="2:5" x14ac:dyDescent="0.3">
      <c r="B46" s="89"/>
      <c r="C46" s="98"/>
      <c r="D46" s="86"/>
      <c r="E46" s="98"/>
    </row>
    <row r="47" spans="2:5" x14ac:dyDescent="0.3">
      <c r="B47" s="97" t="s">
        <v>86</v>
      </c>
      <c r="C47" s="86"/>
      <c r="D47" s="86"/>
    </row>
    <row r="48" spans="2:5" x14ac:dyDescent="0.3">
      <c r="B48" s="86" t="s">
        <v>87</v>
      </c>
      <c r="C48" s="87">
        <v>487654</v>
      </c>
      <c r="D48" s="87">
        <v>487654</v>
      </c>
    </row>
    <row r="49" spans="2:5" x14ac:dyDescent="0.3">
      <c r="B49" s="86" t="s">
        <v>88</v>
      </c>
      <c r="C49" s="87">
        <v>890700</v>
      </c>
      <c r="D49" s="87">
        <v>890700</v>
      </c>
    </row>
    <row r="50" spans="2:5" x14ac:dyDescent="0.3">
      <c r="B50" s="86" t="s">
        <v>89</v>
      </c>
      <c r="C50" s="87">
        <v>-162983</v>
      </c>
      <c r="D50" s="87">
        <v>-100000</v>
      </c>
    </row>
    <row r="51" spans="2:5" x14ac:dyDescent="0.3">
      <c r="B51" s="86" t="s">
        <v>90</v>
      </c>
      <c r="C51" s="87">
        <v>2500000</v>
      </c>
      <c r="D51" s="87">
        <v>2500000</v>
      </c>
    </row>
    <row r="52" spans="2:5" x14ac:dyDescent="0.3">
      <c r="B52" s="86" t="s">
        <v>91</v>
      </c>
      <c r="C52" s="87">
        <v>-1750000</v>
      </c>
      <c r="D52" s="87">
        <v>-1500000</v>
      </c>
    </row>
    <row r="53" spans="2:5" x14ac:dyDescent="0.3">
      <c r="B53" s="86" t="s">
        <v>92</v>
      </c>
      <c r="C53" s="87">
        <v>879500</v>
      </c>
      <c r="D53" s="87">
        <v>579500</v>
      </c>
    </row>
    <row r="54" spans="2:5" x14ac:dyDescent="0.3">
      <c r="B54" s="86" t="s">
        <v>93</v>
      </c>
      <c r="C54" s="87">
        <v>-265269</v>
      </c>
      <c r="D54" s="87">
        <v>-234580</v>
      </c>
    </row>
    <row r="55" spans="2:5" x14ac:dyDescent="0.3">
      <c r="B55" s="86" t="s">
        <v>94</v>
      </c>
      <c r="C55" s="87">
        <v>165430</v>
      </c>
      <c r="D55" s="87">
        <v>220000</v>
      </c>
    </row>
    <row r="56" spans="2:5" x14ac:dyDescent="0.3">
      <c r="B56" s="86" t="s">
        <v>95</v>
      </c>
      <c r="C56" s="87">
        <v>-165430</v>
      </c>
      <c r="D56" s="87">
        <v>-110000</v>
      </c>
    </row>
    <row r="57" spans="2:5" x14ac:dyDescent="0.3">
      <c r="B57" s="86" t="s">
        <v>96</v>
      </c>
      <c r="C57" s="87">
        <v>270000</v>
      </c>
      <c r="D57" s="87">
        <v>80000</v>
      </c>
    </row>
    <row r="58" spans="2:5" ht="15" thickBot="1" x14ac:dyDescent="0.35">
      <c r="B58" s="86" t="s">
        <v>97</v>
      </c>
      <c r="C58" s="91">
        <v>-216689</v>
      </c>
      <c r="D58" s="91">
        <v>-48000</v>
      </c>
    </row>
    <row r="59" spans="2:5" ht="15" thickTop="1" x14ac:dyDescent="0.3">
      <c r="B59" s="92" t="s">
        <v>98</v>
      </c>
      <c r="C59" s="93">
        <f>SUM(C48:C58)</f>
        <v>2632913</v>
      </c>
      <c r="D59" s="93">
        <f>SUM(D48:D58)</f>
        <v>2765274</v>
      </c>
    </row>
    <row r="60" spans="2:5" x14ac:dyDescent="0.3">
      <c r="C60" s="86"/>
      <c r="D60" s="86"/>
    </row>
    <row r="61" spans="2:5" x14ac:dyDescent="0.3">
      <c r="B61" s="97" t="s">
        <v>99</v>
      </c>
      <c r="C61" s="86"/>
      <c r="D61" s="86"/>
    </row>
    <row r="62" spans="2:5" x14ac:dyDescent="0.3">
      <c r="B62" s="86" t="s">
        <v>100</v>
      </c>
      <c r="C62" s="99">
        <v>136800</v>
      </c>
      <c r="D62" s="99">
        <v>64320</v>
      </c>
      <c r="E62" s="99"/>
    </row>
    <row r="63" spans="2:5" ht="15" thickBot="1" x14ac:dyDescent="0.35">
      <c r="B63" s="86" t="s">
        <v>101</v>
      </c>
      <c r="C63" s="100">
        <v>-29290</v>
      </c>
      <c r="D63" s="100">
        <v>-22450</v>
      </c>
      <c r="E63" s="101"/>
    </row>
    <row r="64" spans="2:5" x14ac:dyDescent="0.3">
      <c r="B64" s="92" t="s">
        <v>102</v>
      </c>
      <c r="C64" s="102">
        <f>SUM(C62:C63)</f>
        <v>107510</v>
      </c>
      <c r="D64" s="102">
        <f>SUM(D62:D63)</f>
        <v>41870</v>
      </c>
    </row>
    <row r="66" spans="2:4" x14ac:dyDescent="0.3">
      <c r="B66" s="103" t="s">
        <v>103</v>
      </c>
      <c r="C66" s="104">
        <f>C64+C59+C45</f>
        <v>4617499</v>
      </c>
      <c r="D66" s="104">
        <f>D64+D59+D45</f>
        <v>4700316</v>
      </c>
    </row>
    <row r="69" spans="2:4" x14ac:dyDescent="0.3">
      <c r="B69" s="89" t="s">
        <v>104</v>
      </c>
      <c r="C69" s="105">
        <v>2021</v>
      </c>
      <c r="D69" s="105">
        <v>2022</v>
      </c>
    </row>
    <row r="70" spans="2:4" x14ac:dyDescent="0.3">
      <c r="B70" s="97" t="s">
        <v>105</v>
      </c>
      <c r="C70" s="89"/>
      <c r="D70" s="89"/>
    </row>
    <row r="71" spans="2:4" x14ac:dyDescent="0.3">
      <c r="B71" s="86" t="s">
        <v>106</v>
      </c>
      <c r="C71" s="87">
        <v>456000</v>
      </c>
      <c r="D71" s="87">
        <v>409872</v>
      </c>
    </row>
    <row r="72" spans="2:4" x14ac:dyDescent="0.3">
      <c r="B72" s="86" t="s">
        <v>107</v>
      </c>
      <c r="C72" s="87">
        <v>119870</v>
      </c>
      <c r="D72" s="87">
        <v>78540</v>
      </c>
    </row>
    <row r="73" spans="2:4" x14ac:dyDescent="0.3">
      <c r="B73" s="86" t="s">
        <v>108</v>
      </c>
      <c r="C73" s="87">
        <v>876540</v>
      </c>
      <c r="D73" s="87">
        <v>458901</v>
      </c>
    </row>
    <row r="74" spans="2:4" x14ac:dyDescent="0.3">
      <c r="B74" s="86" t="s">
        <v>109</v>
      </c>
      <c r="C74" s="87">
        <v>11980</v>
      </c>
      <c r="D74" s="87">
        <v>152890</v>
      </c>
    </row>
    <row r="75" spans="2:4" x14ac:dyDescent="0.3">
      <c r="B75" s="86" t="s">
        <v>110</v>
      </c>
      <c r="C75" s="87">
        <v>35987</v>
      </c>
      <c r="D75" s="87">
        <v>29760</v>
      </c>
    </row>
    <row r="76" spans="2:4" ht="15" thickBot="1" x14ac:dyDescent="0.35">
      <c r="B76" s="86" t="s">
        <v>111</v>
      </c>
      <c r="C76" s="91">
        <v>54665</v>
      </c>
      <c r="D76" s="91">
        <v>129419</v>
      </c>
    </row>
    <row r="77" spans="2:4" ht="15" thickTop="1" x14ac:dyDescent="0.3">
      <c r="B77" s="92" t="s">
        <v>112</v>
      </c>
      <c r="C77" s="93">
        <f>SUM(C71:C76)</f>
        <v>1555042</v>
      </c>
      <c r="D77" s="93">
        <f>SUM(D71:D76)</f>
        <v>1259382</v>
      </c>
    </row>
    <row r="79" spans="2:4" x14ac:dyDescent="0.3">
      <c r="B79" s="97" t="s">
        <v>113</v>
      </c>
    </row>
    <row r="80" spans="2:4" x14ac:dyDescent="0.3">
      <c r="B80" s="86" t="s">
        <v>114</v>
      </c>
      <c r="C80" s="87">
        <v>1288660</v>
      </c>
      <c r="D80" s="87">
        <v>1020000</v>
      </c>
    </row>
    <row r="82" spans="2:4" x14ac:dyDescent="0.3">
      <c r="B82" s="94" t="s">
        <v>115</v>
      </c>
      <c r="C82" s="95">
        <f>C80+C77</f>
        <v>2843702</v>
      </c>
      <c r="D82" s="95">
        <f>D80+D77</f>
        <v>2279382</v>
      </c>
    </row>
    <row r="84" spans="2:4" x14ac:dyDescent="0.3">
      <c r="B84" s="89" t="s">
        <v>116</v>
      </c>
    </row>
    <row r="85" spans="2:4" x14ac:dyDescent="0.3">
      <c r="B85" s="97" t="s">
        <v>117</v>
      </c>
    </row>
    <row r="86" spans="2:4" x14ac:dyDescent="0.3">
      <c r="B86" s="86" t="s">
        <v>118</v>
      </c>
      <c r="C86" s="87">
        <v>1200000</v>
      </c>
      <c r="D86" s="87">
        <v>1200000</v>
      </c>
    </row>
    <row r="87" spans="2:4" x14ac:dyDescent="0.3">
      <c r="B87" s="86" t="s">
        <v>119</v>
      </c>
      <c r="C87" s="87">
        <v>27367</v>
      </c>
      <c r="D87" s="87">
        <v>16000</v>
      </c>
    </row>
    <row r="88" spans="2:4" x14ac:dyDescent="0.3">
      <c r="B88" s="86" t="s">
        <v>120</v>
      </c>
      <c r="C88" s="87">
        <v>65799</v>
      </c>
      <c r="D88" s="87">
        <v>54432</v>
      </c>
    </row>
    <row r="89" spans="2:4" x14ac:dyDescent="0.3">
      <c r="B89" s="86" t="s">
        <v>121</v>
      </c>
      <c r="C89" s="87">
        <v>750000</v>
      </c>
      <c r="D89" s="87">
        <v>450000</v>
      </c>
    </row>
    <row r="90" spans="2:4" x14ac:dyDescent="0.3">
      <c r="B90" s="86" t="s">
        <v>122</v>
      </c>
      <c r="C90" s="87">
        <v>700502</v>
      </c>
      <c r="D90" s="87">
        <v>594362</v>
      </c>
    </row>
    <row r="91" spans="2:4" x14ac:dyDescent="0.3">
      <c r="B91" s="86" t="s">
        <v>123</v>
      </c>
      <c r="C91" s="87">
        <v>-969871</v>
      </c>
      <c r="D91" s="87">
        <v>106140</v>
      </c>
    </row>
    <row r="92" spans="2:4" x14ac:dyDescent="0.3">
      <c r="B92" s="94" t="s">
        <v>116</v>
      </c>
      <c r="C92" s="95">
        <f>SUM(C86:C91)</f>
        <v>1773797</v>
      </c>
      <c r="D92" s="95">
        <f>SUM(D86:D91)</f>
        <v>2420934</v>
      </c>
    </row>
    <row r="96" spans="2:4" x14ac:dyDescent="0.3">
      <c r="B96" s="103" t="s">
        <v>124</v>
      </c>
      <c r="C96" s="104">
        <f>C92+C82</f>
        <v>4617499</v>
      </c>
      <c r="D96" s="104">
        <f>D92+D82</f>
        <v>4700316</v>
      </c>
    </row>
  </sheetData>
  <mergeCells count="1">
    <mergeCell ref="B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EJERCICIO 1</vt:lpstr>
      <vt:lpstr>EJERCICIO 2</vt:lpstr>
      <vt:lpstr>EJERCICIO 3</vt:lpstr>
      <vt:lpstr>EJERCICIO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MORO</dc:creator>
  <cp:lastModifiedBy>DANIEL MORO</cp:lastModifiedBy>
  <dcterms:created xsi:type="dcterms:W3CDTF">2022-05-05T23:30:06Z</dcterms:created>
  <dcterms:modified xsi:type="dcterms:W3CDTF">2022-05-06T00:50:05Z</dcterms:modified>
</cp:coreProperties>
</file>