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ANIEL MORO 1\Desktop\EXCEL FINANCIERO\"/>
    </mc:Choice>
  </mc:AlternateContent>
  <xr:revisionPtr revIDLastSave="0" documentId="13_ncr:1_{59469A84-04DF-45F1-AD2A-961B17EFD3C8}" xr6:coauthVersionLast="47" xr6:coauthVersionMax="47" xr10:uidLastSave="{00000000-0000-0000-0000-000000000000}"/>
  <bookViews>
    <workbookView xWindow="-108" yWindow="-108" windowWidth="23256" windowHeight="12456" xr2:uid="{147EDC75-E4EF-4131-982F-8840DB17780B}"/>
  </bookViews>
  <sheets>
    <sheet name="#1" sheetId="2" r:id="rId1"/>
    <sheet name="#2" sheetId="1" r:id="rId2"/>
    <sheet name="#3" sheetId="4" r:id="rId3"/>
    <sheet name="#4" sheetId="5" r:id="rId4"/>
    <sheet name="#5" sheetId="8" r:id="rId5"/>
    <sheet name="#6" sheetId="3" r:id="rId6"/>
    <sheet name="#7" sheetId="6" r:id="rId7"/>
    <sheet name="#8" sheetId="9" r:id="rId8"/>
    <sheet name="#9" sheetId="10" r:id="rId9"/>
    <sheet name="#10" sheetId="11"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5" l="1"/>
  <c r="I15" i="4"/>
  <c r="C7" i="5" s="1"/>
  <c r="C10" i="8"/>
  <c r="E13" i="6"/>
  <c r="F11" i="10"/>
  <c r="F7" i="10"/>
  <c r="G9" i="11"/>
  <c r="F9" i="11"/>
  <c r="C4" i="11"/>
  <c r="B9" i="9"/>
  <c r="E7" i="6"/>
  <c r="E6" i="6"/>
  <c r="B21" i="2"/>
  <c r="B15" i="2"/>
  <c r="B19" i="2" s="1"/>
  <c r="E17" i="2"/>
  <c r="B18" i="2" l="1"/>
  <c r="B28" i="3"/>
  <c r="D60" i="3"/>
  <c r="C60" i="3"/>
  <c r="C59" i="3"/>
  <c r="B60" i="3"/>
  <c r="B59" i="3"/>
  <c r="C32" i="3"/>
  <c r="B32" i="3"/>
  <c r="D29" i="3"/>
  <c r="C29" i="3"/>
  <c r="C28" i="3"/>
  <c r="B29" i="3"/>
  <c r="C16" i="3"/>
  <c r="C17" i="3" s="1"/>
  <c r="C18" i="3" s="1"/>
  <c r="C19" i="3" s="1"/>
  <c r="C20" i="3" s="1"/>
  <c r="C21" i="3" s="1"/>
  <c r="C22" i="3" s="1"/>
  <c r="C23" i="3" s="1"/>
  <c r="C24" i="3" s="1"/>
  <c r="C25" i="3" s="1"/>
  <c r="C26" i="3" s="1"/>
  <c r="B22" i="3"/>
  <c r="B23" i="3"/>
  <c r="B24" i="3"/>
  <c r="B25" i="3"/>
  <c r="B26" i="3" s="1"/>
  <c r="B21" i="3"/>
  <c r="B17" i="3"/>
  <c r="B18" i="3"/>
  <c r="B19" i="3"/>
  <c r="B20" i="3"/>
  <c r="B16" i="3"/>
  <c r="C13" i="3"/>
  <c r="B13" i="3"/>
  <c r="I14" i="4"/>
  <c r="B22" i="1"/>
  <c r="B21" i="1"/>
  <c r="B17" i="1"/>
  <c r="B13" i="1"/>
  <c r="B14" i="1" s="1"/>
  <c r="C56" i="11" l="1"/>
  <c r="E15" i="11"/>
  <c r="F13" i="11"/>
  <c r="C10" i="11"/>
  <c r="D128" i="11" s="1"/>
  <c r="C6" i="11"/>
  <c r="C17" i="5"/>
  <c r="C5" i="5"/>
  <c r="G9" i="8"/>
  <c r="D89" i="11" l="1"/>
  <c r="D62" i="11"/>
  <c r="E80" i="11"/>
  <c r="E107" i="11"/>
  <c r="C63" i="11"/>
  <c r="F88" i="11"/>
  <c r="D38" i="11"/>
  <c r="F115" i="11"/>
  <c r="E62" i="11"/>
  <c r="E17" i="11"/>
  <c r="E38" i="11"/>
  <c r="C116" i="11"/>
  <c r="C89" i="11"/>
  <c r="E32" i="11"/>
  <c r="C39" i="11"/>
  <c r="D116" i="11"/>
  <c r="E89" i="11"/>
  <c r="F40" i="11"/>
  <c r="F97" i="11"/>
  <c r="F124" i="11"/>
  <c r="C125" i="11"/>
  <c r="E116" i="11"/>
  <c r="D71" i="11"/>
  <c r="D98" i="11"/>
  <c r="D125" i="11"/>
  <c r="F64" i="11"/>
  <c r="F70" i="11"/>
  <c r="F46" i="11"/>
  <c r="C98" i="11"/>
  <c r="C47" i="11"/>
  <c r="D47" i="11"/>
  <c r="E71" i="11"/>
  <c r="E98" i="11"/>
  <c r="E125" i="11"/>
  <c r="C45" i="11"/>
  <c r="F31" i="11"/>
  <c r="E53" i="11"/>
  <c r="F79" i="11"/>
  <c r="F106" i="11"/>
  <c r="F133" i="11"/>
  <c r="C32" i="11"/>
  <c r="C54" i="11"/>
  <c r="C80" i="11"/>
  <c r="C107" i="11"/>
  <c r="C134" i="11"/>
  <c r="E23" i="11"/>
  <c r="C71" i="11"/>
  <c r="D32" i="11"/>
  <c r="F55" i="11"/>
  <c r="D80" i="11"/>
  <c r="D107" i="11"/>
  <c r="D134" i="11"/>
  <c r="F15" i="11"/>
  <c r="C27" i="11"/>
  <c r="C35" i="11"/>
  <c r="E41" i="11"/>
  <c r="C50" i="11"/>
  <c r="F58" i="11"/>
  <c r="E65" i="11"/>
  <c r="D74" i="11"/>
  <c r="D83" i="11"/>
  <c r="D92" i="11"/>
  <c r="D101" i="11"/>
  <c r="D110" i="11"/>
  <c r="D119" i="11"/>
  <c r="F134" i="11"/>
  <c r="F131" i="11"/>
  <c r="F128" i="11"/>
  <c r="F125" i="11"/>
  <c r="F122" i="11"/>
  <c r="F119" i="11"/>
  <c r="F116" i="11"/>
  <c r="F113" i="11"/>
  <c r="F110" i="11"/>
  <c r="F107" i="11"/>
  <c r="F104" i="11"/>
  <c r="F101" i="11"/>
  <c r="F98" i="11"/>
  <c r="F95" i="11"/>
  <c r="F92" i="11"/>
  <c r="F89" i="11"/>
  <c r="F86" i="11"/>
  <c r="F83" i="11"/>
  <c r="F80" i="11"/>
  <c r="F77" i="11"/>
  <c r="F74" i="11"/>
  <c r="F71" i="11"/>
  <c r="F68" i="11"/>
  <c r="F65" i="11"/>
  <c r="F62" i="11"/>
  <c r="F59" i="11"/>
  <c r="F56" i="11"/>
  <c r="F53" i="11"/>
  <c r="F50" i="11"/>
  <c r="F47" i="11"/>
  <c r="F44" i="11"/>
  <c r="F41" i="11"/>
  <c r="F38" i="11"/>
  <c r="F35" i="11"/>
  <c r="F32" i="11"/>
  <c r="F29" i="11"/>
  <c r="E133" i="11"/>
  <c r="E130" i="11"/>
  <c r="E127" i="11"/>
  <c r="E124" i="11"/>
  <c r="E121" i="11"/>
  <c r="E118" i="11"/>
  <c r="E115" i="11"/>
  <c r="E112" i="11"/>
  <c r="E109" i="11"/>
  <c r="E106" i="11"/>
  <c r="E103" i="11"/>
  <c r="E100" i="11"/>
  <c r="E97" i="11"/>
  <c r="E94" i="11"/>
  <c r="E91" i="11"/>
  <c r="E88" i="11"/>
  <c r="E85" i="11"/>
  <c r="E82" i="11"/>
  <c r="E79" i="11"/>
  <c r="E76" i="11"/>
  <c r="E73" i="11"/>
  <c r="E70" i="11"/>
  <c r="E67" i="11"/>
  <c r="E64" i="11"/>
  <c r="E61" i="11"/>
  <c r="E58" i="11"/>
  <c r="E55" i="11"/>
  <c r="E52" i="11"/>
  <c r="E49" i="11"/>
  <c r="E46" i="11"/>
  <c r="E43" i="11"/>
  <c r="E40" i="11"/>
  <c r="E37" i="11"/>
  <c r="E34" i="11"/>
  <c r="E31" i="11"/>
  <c r="E28" i="11"/>
  <c r="E25" i="11"/>
  <c r="E22" i="11"/>
  <c r="E19" i="11"/>
  <c r="E16" i="11"/>
  <c r="D115" i="11"/>
  <c r="D76" i="11"/>
  <c r="D58" i="11"/>
  <c r="D46" i="11"/>
  <c r="D40" i="11"/>
  <c r="D34" i="11"/>
  <c r="D28" i="11"/>
  <c r="D16" i="11"/>
  <c r="D133" i="11"/>
  <c r="D130" i="11"/>
  <c r="D127" i="11"/>
  <c r="D124" i="11"/>
  <c r="D121" i="11"/>
  <c r="D118" i="11"/>
  <c r="D112" i="11"/>
  <c r="D109" i="11"/>
  <c r="D106" i="11"/>
  <c r="D103" i="11"/>
  <c r="D100" i="11"/>
  <c r="D97" i="11"/>
  <c r="D94" i="11"/>
  <c r="D91" i="11"/>
  <c r="D88" i="11"/>
  <c r="D85" i="11"/>
  <c r="D82" i="11"/>
  <c r="D79" i="11"/>
  <c r="D73" i="11"/>
  <c r="D70" i="11"/>
  <c r="D67" i="11"/>
  <c r="D64" i="11"/>
  <c r="D61" i="11"/>
  <c r="D55" i="11"/>
  <c r="D52" i="11"/>
  <c r="D49" i="11"/>
  <c r="D43" i="11"/>
  <c r="D37" i="11"/>
  <c r="D31" i="11"/>
  <c r="D5" i="11"/>
  <c r="C133" i="11"/>
  <c r="C130" i="11"/>
  <c r="C127" i="11"/>
  <c r="C124" i="11"/>
  <c r="C121" i="11"/>
  <c r="C118" i="11"/>
  <c r="C115" i="11"/>
  <c r="C112" i="11"/>
  <c r="C109" i="11"/>
  <c r="C106" i="11"/>
  <c r="C103" i="11"/>
  <c r="C100" i="11"/>
  <c r="C97" i="11"/>
  <c r="C94" i="11"/>
  <c r="C91" i="11"/>
  <c r="C88" i="11"/>
  <c r="C85" i="11"/>
  <c r="C82" i="11"/>
  <c r="C79" i="11"/>
  <c r="C76" i="11"/>
  <c r="C73" i="11"/>
  <c r="C70" i="11"/>
  <c r="C67" i="11"/>
  <c r="C64" i="11"/>
  <c r="C61" i="11"/>
  <c r="C58" i="11"/>
  <c r="C55" i="11"/>
  <c r="C52" i="11"/>
  <c r="C49" i="11"/>
  <c r="C46" i="11"/>
  <c r="C43" i="11"/>
  <c r="C40" i="11"/>
  <c r="C37" i="11"/>
  <c r="C34" i="11"/>
  <c r="C31" i="11"/>
  <c r="C28" i="11"/>
  <c r="C16" i="11"/>
  <c r="D4" i="11"/>
  <c r="F132" i="11"/>
  <c r="F129" i="11"/>
  <c r="F126" i="11"/>
  <c r="F123" i="11"/>
  <c r="F120" i="11"/>
  <c r="F117" i="11"/>
  <c r="F114" i="11"/>
  <c r="F111" i="11"/>
  <c r="F108" i="11"/>
  <c r="F105" i="11"/>
  <c r="F102" i="11"/>
  <c r="F99" i="11"/>
  <c r="F96" i="11"/>
  <c r="F93" i="11"/>
  <c r="F90" i="11"/>
  <c r="F87" i="11"/>
  <c r="F84" i="11"/>
  <c r="F81" i="11"/>
  <c r="F78" i="11"/>
  <c r="F75" i="11"/>
  <c r="F72" i="11"/>
  <c r="F69" i="11"/>
  <c r="F66" i="11"/>
  <c r="F63" i="11"/>
  <c r="F60" i="11"/>
  <c r="F57" i="11"/>
  <c r="F54" i="11"/>
  <c r="F51" i="11"/>
  <c r="F48" i="11"/>
  <c r="F45" i="11"/>
  <c r="F42" i="11"/>
  <c r="F39" i="11"/>
  <c r="F36" i="11"/>
  <c r="F33" i="11"/>
  <c r="F30" i="11"/>
  <c r="F27" i="11"/>
  <c r="C72" i="11"/>
  <c r="E132" i="11"/>
  <c r="E129" i="11"/>
  <c r="E126" i="11"/>
  <c r="E123" i="11"/>
  <c r="E120" i="11"/>
  <c r="E117" i="11"/>
  <c r="E114" i="11"/>
  <c r="E111" i="11"/>
  <c r="E108" i="11"/>
  <c r="E105" i="11"/>
  <c r="E102" i="11"/>
  <c r="E99" i="11"/>
  <c r="E96" i="11"/>
  <c r="E93" i="11"/>
  <c r="E90" i="11"/>
  <c r="E87" i="11"/>
  <c r="E84" i="11"/>
  <c r="E81" i="11"/>
  <c r="E78" i="11"/>
  <c r="E75" i="11"/>
  <c r="E72" i="11"/>
  <c r="E69" i="11"/>
  <c r="E66" i="11"/>
  <c r="E63" i="11"/>
  <c r="E60" i="11"/>
  <c r="E57" i="11"/>
  <c r="E54" i="11"/>
  <c r="E51" i="11"/>
  <c r="E48" i="11"/>
  <c r="E45" i="11"/>
  <c r="E42" i="11"/>
  <c r="E39" i="11"/>
  <c r="E36" i="11"/>
  <c r="E33" i="11"/>
  <c r="E30" i="11"/>
  <c r="E27" i="11"/>
  <c r="E24" i="11"/>
  <c r="E21" i="11"/>
  <c r="E18" i="11"/>
  <c r="D99" i="11"/>
  <c r="D87" i="11"/>
  <c r="D81" i="11"/>
  <c r="D75" i="11"/>
  <c r="D66" i="11"/>
  <c r="D60" i="11"/>
  <c r="D57" i="11"/>
  <c r="D54" i="11"/>
  <c r="D51" i="11"/>
  <c r="D48" i="11"/>
  <c r="D45" i="11"/>
  <c r="D42" i="11"/>
  <c r="D39" i="11"/>
  <c r="D36" i="11"/>
  <c r="D33" i="11"/>
  <c r="D30" i="11"/>
  <c r="D27" i="11"/>
  <c r="C132" i="11"/>
  <c r="C129" i="11"/>
  <c r="C126" i="11"/>
  <c r="C123" i="11"/>
  <c r="C120" i="11"/>
  <c r="C117" i="11"/>
  <c r="C114" i="11"/>
  <c r="C111" i="11"/>
  <c r="C108" i="11"/>
  <c r="C105" i="11"/>
  <c r="C102" i="11"/>
  <c r="C99" i="11"/>
  <c r="C96" i="11"/>
  <c r="C93" i="11"/>
  <c r="C90" i="11"/>
  <c r="C87" i="11"/>
  <c r="C84" i="11"/>
  <c r="C81" i="11"/>
  <c r="C78" i="11"/>
  <c r="C75" i="11"/>
  <c r="C66" i="11"/>
  <c r="C60" i="11"/>
  <c r="C57" i="11"/>
  <c r="C51" i="11"/>
  <c r="C48" i="11"/>
  <c r="D132" i="11"/>
  <c r="D129" i="11"/>
  <c r="D126" i="11"/>
  <c r="D123" i="11"/>
  <c r="D120" i="11"/>
  <c r="D117" i="11"/>
  <c r="D114" i="11"/>
  <c r="D111" i="11"/>
  <c r="D108" i="11"/>
  <c r="D105" i="11"/>
  <c r="D102" i="11"/>
  <c r="D96" i="11"/>
  <c r="D93" i="11"/>
  <c r="D90" i="11"/>
  <c r="D84" i="11"/>
  <c r="D78" i="11"/>
  <c r="D72" i="11"/>
  <c r="D69" i="11"/>
  <c r="D63" i="11"/>
  <c r="C33" i="11"/>
  <c r="E47" i="11"/>
  <c r="C65" i="11"/>
  <c r="F82" i="11"/>
  <c r="F91" i="11"/>
  <c r="F109" i="11"/>
  <c r="F118" i="11"/>
  <c r="E26" i="11"/>
  <c r="F49" i="11"/>
  <c r="C83" i="11"/>
  <c r="C119" i="11"/>
  <c r="D35" i="11"/>
  <c r="C59" i="11"/>
  <c r="E83" i="11"/>
  <c r="E119" i="11"/>
  <c r="C29" i="11"/>
  <c r="F43" i="11"/>
  <c r="D59" i="11"/>
  <c r="C68" i="11"/>
  <c r="F76" i="11"/>
  <c r="F85" i="11"/>
  <c r="F94" i="11"/>
  <c r="F103" i="11"/>
  <c r="F112" i="11"/>
  <c r="F121" i="11"/>
  <c r="F130" i="11"/>
  <c r="F34" i="11"/>
  <c r="E56" i="11"/>
  <c r="C74" i="11"/>
  <c r="C101" i="11"/>
  <c r="C128" i="11"/>
  <c r="E20" i="11"/>
  <c r="F28" i="11"/>
  <c r="C42" i="11"/>
  <c r="F67" i="11"/>
  <c r="E74" i="11"/>
  <c r="E92" i="11"/>
  <c r="E128" i="11"/>
  <c r="C36" i="11"/>
  <c r="F52" i="11"/>
  <c r="E59" i="11"/>
  <c r="D68" i="11"/>
  <c r="C77" i="11"/>
  <c r="C86" i="11"/>
  <c r="C95" i="11"/>
  <c r="C104" i="11"/>
  <c r="C113" i="11"/>
  <c r="C122" i="11"/>
  <c r="C131" i="11"/>
  <c r="E134" i="11"/>
  <c r="C41" i="11"/>
  <c r="D56" i="11"/>
  <c r="F73" i="11"/>
  <c r="F100" i="11"/>
  <c r="F127" i="11"/>
  <c r="D41" i="11"/>
  <c r="D65" i="11"/>
  <c r="C92" i="11"/>
  <c r="C110" i="11"/>
  <c r="E101" i="11"/>
  <c r="E35" i="11"/>
  <c r="C44" i="11"/>
  <c r="E29" i="11"/>
  <c r="F37" i="11"/>
  <c r="D44" i="11"/>
  <c r="C53" i="11"/>
  <c r="F61" i="11"/>
  <c r="E68" i="11"/>
  <c r="D77" i="11"/>
  <c r="D86" i="11"/>
  <c r="D95" i="11"/>
  <c r="D104" i="11"/>
  <c r="D113" i="11"/>
  <c r="D122" i="11"/>
  <c r="D131" i="11"/>
  <c r="D50" i="11"/>
  <c r="E110" i="11"/>
  <c r="E50" i="11"/>
  <c r="D29" i="11"/>
  <c r="F16" i="11"/>
  <c r="F17" i="11" s="1"/>
  <c r="C30" i="11"/>
  <c r="C38" i="11"/>
  <c r="E44" i="11"/>
  <c r="D53" i="11"/>
  <c r="C62" i="11"/>
  <c r="C69" i="11"/>
  <c r="E77" i="11"/>
  <c r="E86" i="11"/>
  <c r="E95" i="11"/>
  <c r="E104" i="11"/>
  <c r="E113" i="11"/>
  <c r="E122" i="11"/>
  <c r="E131" i="11"/>
  <c r="D15" i="11"/>
  <c r="F14" i="8"/>
  <c r="D9" i="8"/>
  <c r="D8" i="8"/>
  <c r="C6" i="8"/>
  <c r="D16" i="8" l="1"/>
  <c r="D7" i="8"/>
  <c r="F12" i="8"/>
  <c r="D11" i="8"/>
  <c r="D5" i="8"/>
  <c r="C5" i="8" s="1"/>
  <c r="D6" i="8" s="1"/>
  <c r="F18" i="11"/>
  <c r="D18" i="11"/>
  <c r="C18" i="11" s="1"/>
  <c r="D17" i="11"/>
  <c r="C17" i="11" s="1"/>
  <c r="C196" i="8"/>
  <c r="C199" i="8"/>
  <c r="C202" i="8"/>
  <c r="C205" i="8"/>
  <c r="C208" i="8"/>
  <c r="C211" i="8"/>
  <c r="C214" i="8"/>
  <c r="C217" i="8"/>
  <c r="C220" i="8"/>
  <c r="C223" i="8"/>
  <c r="C226" i="8"/>
  <c r="C229" i="8"/>
  <c r="C232" i="8"/>
  <c r="C235" i="8"/>
  <c r="C238" i="8"/>
  <c r="C241" i="8"/>
  <c r="C244" i="8"/>
  <c r="C247" i="8"/>
  <c r="C250" i="8"/>
  <c r="C253" i="8"/>
  <c r="D196" i="8"/>
  <c r="D199" i="8"/>
  <c r="D202" i="8"/>
  <c r="D205" i="8"/>
  <c r="D208" i="8"/>
  <c r="D211" i="8"/>
  <c r="D214" i="8"/>
  <c r="D217" i="8"/>
  <c r="D220" i="8"/>
  <c r="D223" i="8"/>
  <c r="D226" i="8"/>
  <c r="D229" i="8"/>
  <c r="D232" i="8"/>
  <c r="D235" i="8"/>
  <c r="D238" i="8"/>
  <c r="D244" i="8"/>
  <c r="E196" i="8"/>
  <c r="E199" i="8"/>
  <c r="E202" i="8"/>
  <c r="E205" i="8"/>
  <c r="E208" i="8"/>
  <c r="E211" i="8"/>
  <c r="E214" i="8"/>
  <c r="E217" i="8"/>
  <c r="E220" i="8"/>
  <c r="E223" i="8"/>
  <c r="E226" i="8"/>
  <c r="E229" i="8"/>
  <c r="E232" i="8"/>
  <c r="E235" i="8"/>
  <c r="E238" i="8"/>
  <c r="E241" i="8"/>
  <c r="E244" i="8"/>
  <c r="E247" i="8"/>
  <c r="E250" i="8"/>
  <c r="E253" i="8"/>
  <c r="F196" i="8"/>
  <c r="F199" i="8"/>
  <c r="F202" i="8"/>
  <c r="F205" i="8"/>
  <c r="F208" i="8"/>
  <c r="F211" i="8"/>
  <c r="F214" i="8"/>
  <c r="F217" i="8"/>
  <c r="F220" i="8"/>
  <c r="F223" i="8"/>
  <c r="F226" i="8"/>
  <c r="F229" i="8"/>
  <c r="F232" i="8"/>
  <c r="F235" i="8"/>
  <c r="F238" i="8"/>
  <c r="F241" i="8"/>
  <c r="F244" i="8"/>
  <c r="F247" i="8"/>
  <c r="F250" i="8"/>
  <c r="F253" i="8"/>
  <c r="C197" i="8"/>
  <c r="C200" i="8"/>
  <c r="C203" i="8"/>
  <c r="C206" i="8"/>
  <c r="C209" i="8"/>
  <c r="C212" i="8"/>
  <c r="C215" i="8"/>
  <c r="C218" i="8"/>
  <c r="C221" i="8"/>
  <c r="C224" i="8"/>
  <c r="C227" i="8"/>
  <c r="C230" i="8"/>
  <c r="C233" i="8"/>
  <c r="C236" i="8"/>
  <c r="C239" i="8"/>
  <c r="C242" i="8"/>
  <c r="C245" i="8"/>
  <c r="C248" i="8"/>
  <c r="C251" i="8"/>
  <c r="C254" i="8"/>
  <c r="C204" i="8"/>
  <c r="C213" i="8"/>
  <c r="C222" i="8"/>
  <c r="C237" i="8"/>
  <c r="C249" i="8"/>
  <c r="F222" i="8"/>
  <c r="F252" i="8"/>
  <c r="D197" i="8"/>
  <c r="D200" i="8"/>
  <c r="D203" i="8"/>
  <c r="D206" i="8"/>
  <c r="D209" i="8"/>
  <c r="D212" i="8"/>
  <c r="D215" i="8"/>
  <c r="D218" i="8"/>
  <c r="D221" i="8"/>
  <c r="D224" i="8"/>
  <c r="D227" i="8"/>
  <c r="D230" i="8"/>
  <c r="D233" i="8"/>
  <c r="D236" i="8"/>
  <c r="D239" i="8"/>
  <c r="D242" i="8"/>
  <c r="D245" i="8"/>
  <c r="D248" i="8"/>
  <c r="D251" i="8"/>
  <c r="D254" i="8"/>
  <c r="D241" i="8"/>
  <c r="E197" i="8"/>
  <c r="E200" i="8"/>
  <c r="E203" i="8"/>
  <c r="E206" i="8"/>
  <c r="E209" i="8"/>
  <c r="E212" i="8"/>
  <c r="E215" i="8"/>
  <c r="E218" i="8"/>
  <c r="E221" i="8"/>
  <c r="E224" i="8"/>
  <c r="E227" i="8"/>
  <c r="E230" i="8"/>
  <c r="E233" i="8"/>
  <c r="E236" i="8"/>
  <c r="E239" i="8"/>
  <c r="E242" i="8"/>
  <c r="E245" i="8"/>
  <c r="E248" i="8"/>
  <c r="E251" i="8"/>
  <c r="E254" i="8"/>
  <c r="C201" i="8"/>
  <c r="C207" i="8"/>
  <c r="C216" i="8"/>
  <c r="C219" i="8"/>
  <c r="C228" i="8"/>
  <c r="C234" i="8"/>
  <c r="C240" i="8"/>
  <c r="C246" i="8"/>
  <c r="C252" i="8"/>
  <c r="F225" i="8"/>
  <c r="F243" i="8"/>
  <c r="D247" i="8"/>
  <c r="F197" i="8"/>
  <c r="F200" i="8"/>
  <c r="F203" i="8"/>
  <c r="F206" i="8"/>
  <c r="F209" i="8"/>
  <c r="F212" i="8"/>
  <c r="F215" i="8"/>
  <c r="F218" i="8"/>
  <c r="F221" i="8"/>
  <c r="F224" i="8"/>
  <c r="F227" i="8"/>
  <c r="F230" i="8"/>
  <c r="F233" i="8"/>
  <c r="F236" i="8"/>
  <c r="F239" i="8"/>
  <c r="F242" i="8"/>
  <c r="F245" i="8"/>
  <c r="F248" i="8"/>
  <c r="F251" i="8"/>
  <c r="F254" i="8"/>
  <c r="C198" i="8"/>
  <c r="C210" i="8"/>
  <c r="C225" i="8"/>
  <c r="C231" i="8"/>
  <c r="C243" i="8"/>
  <c r="F228" i="8"/>
  <c r="D198" i="8"/>
  <c r="D201" i="8"/>
  <c r="D204" i="8"/>
  <c r="D207" i="8"/>
  <c r="D210" i="8"/>
  <c r="D213" i="8"/>
  <c r="D216" i="8"/>
  <c r="D219" i="8"/>
  <c r="D222" i="8"/>
  <c r="D225" i="8"/>
  <c r="D228" i="8"/>
  <c r="D231" i="8"/>
  <c r="D234" i="8"/>
  <c r="D237" i="8"/>
  <c r="D240" i="8"/>
  <c r="D243" i="8"/>
  <c r="D246" i="8"/>
  <c r="D249" i="8"/>
  <c r="D252" i="8"/>
  <c r="F198" i="8"/>
  <c r="F207" i="8"/>
  <c r="F216" i="8"/>
  <c r="F234" i="8"/>
  <c r="F246" i="8"/>
  <c r="D253" i="8"/>
  <c r="E198" i="8"/>
  <c r="E201" i="8"/>
  <c r="E204" i="8"/>
  <c r="E207" i="8"/>
  <c r="E210" i="8"/>
  <c r="E213" i="8"/>
  <c r="E216" i="8"/>
  <c r="E219" i="8"/>
  <c r="E222" i="8"/>
  <c r="E225" i="8"/>
  <c r="E228" i="8"/>
  <c r="E231" i="8"/>
  <c r="E234" i="8"/>
  <c r="E237" i="8"/>
  <c r="E240" i="8"/>
  <c r="E243" i="8"/>
  <c r="E246" i="8"/>
  <c r="E249" i="8"/>
  <c r="E252" i="8"/>
  <c r="F201" i="8"/>
  <c r="F204" i="8"/>
  <c r="F210" i="8"/>
  <c r="F213" i="8"/>
  <c r="F219" i="8"/>
  <c r="F231" i="8"/>
  <c r="F237" i="8"/>
  <c r="F240" i="8"/>
  <c r="F249" i="8"/>
  <c r="D250" i="8"/>
  <c r="D12" i="8"/>
  <c r="C15" i="11"/>
  <c r="E13" i="11"/>
  <c r="D19" i="11" l="1"/>
  <c r="F19" i="11"/>
  <c r="C16" i="8"/>
  <c r="D4" i="8"/>
  <c r="D10" i="8"/>
  <c r="F20" i="11" l="1"/>
  <c r="D20" i="11"/>
  <c r="C20" i="11" s="1"/>
  <c r="C19" i="11"/>
  <c r="E16" i="8"/>
  <c r="F16" i="8" s="1"/>
  <c r="C17" i="8"/>
  <c r="C18" i="8" s="1"/>
  <c r="C19" i="8" s="1"/>
  <c r="C20" i="8" s="1"/>
  <c r="F21" i="11" l="1"/>
  <c r="D21" i="11"/>
  <c r="D17" i="8"/>
  <c r="C21" i="8"/>
  <c r="E17" i="8"/>
  <c r="C21" i="11" l="1"/>
  <c r="D22" i="11"/>
  <c r="C22" i="11" s="1"/>
  <c r="F22" i="11"/>
  <c r="C22" i="8"/>
  <c r="F17" i="8"/>
  <c r="F23" i="11" l="1"/>
  <c r="D23" i="11"/>
  <c r="D18" i="8"/>
  <c r="C23" i="8"/>
  <c r="C23" i="11" l="1"/>
  <c r="F24" i="11"/>
  <c r="D24" i="11"/>
  <c r="C24" i="11" s="1"/>
  <c r="C24" i="8"/>
  <c r="E18" i="8"/>
  <c r="F25" i="11" l="1"/>
  <c r="D25" i="11"/>
  <c r="F18" i="8"/>
  <c r="C25" i="8"/>
  <c r="C25" i="11" l="1"/>
  <c r="D13" i="11"/>
  <c r="F26" i="11"/>
  <c r="D26" i="11"/>
  <c r="C26" i="11" s="1"/>
  <c r="C13" i="11" s="1"/>
  <c r="C26" i="8"/>
  <c r="D19" i="8"/>
  <c r="E19" i="8" l="1"/>
  <c r="C27" i="8"/>
  <c r="C28" i="8" l="1"/>
  <c r="F19" i="8"/>
  <c r="C29" i="8" l="1"/>
  <c r="D20" i="8"/>
  <c r="E20" i="8" s="1"/>
  <c r="F20" i="8" s="1"/>
  <c r="D21" i="8" l="1"/>
  <c r="E21" i="8" s="1"/>
  <c r="F21" i="8" s="1"/>
  <c r="C30" i="8"/>
  <c r="D22" i="8" l="1"/>
  <c r="E22" i="8" s="1"/>
  <c r="F22" i="8" s="1"/>
  <c r="C31" i="8"/>
  <c r="D23" i="8" l="1"/>
  <c r="E23" i="8" s="1"/>
  <c r="F23" i="8" s="1"/>
  <c r="C32" i="8"/>
  <c r="D24" i="8" l="1"/>
  <c r="E24" i="8" s="1"/>
  <c r="F24" i="8" s="1"/>
  <c r="C33" i="8"/>
  <c r="D25" i="8" l="1"/>
  <c r="E25" i="8" s="1"/>
  <c r="F25" i="8" s="1"/>
  <c r="C34" i="8"/>
  <c r="D26" i="8" l="1"/>
  <c r="E26" i="8" s="1"/>
  <c r="F26" i="8" s="1"/>
  <c r="C35" i="8"/>
  <c r="D27" i="8" l="1"/>
  <c r="E27" i="8" s="1"/>
  <c r="F27" i="8" s="1"/>
  <c r="C36" i="8"/>
  <c r="D28" i="8" l="1"/>
  <c r="E28" i="8" s="1"/>
  <c r="F28" i="8" s="1"/>
  <c r="C37" i="8"/>
  <c r="D29" i="8" l="1"/>
  <c r="E29" i="8" s="1"/>
  <c r="F29" i="8" s="1"/>
  <c r="C38" i="8"/>
  <c r="D30" i="8" l="1"/>
  <c r="E30" i="8" s="1"/>
  <c r="F30" i="8" s="1"/>
  <c r="C39" i="8"/>
  <c r="D31" i="8" l="1"/>
  <c r="E31" i="8" s="1"/>
  <c r="F31" i="8" s="1"/>
  <c r="C40" i="8"/>
  <c r="D32" i="8" l="1"/>
  <c r="E32" i="8" s="1"/>
  <c r="F32" i="8" s="1"/>
  <c r="C41" i="8"/>
  <c r="D33" i="8" l="1"/>
  <c r="E33" i="8" s="1"/>
  <c r="F33" i="8" s="1"/>
  <c r="C42" i="8"/>
  <c r="D34" i="8" l="1"/>
  <c r="E34" i="8" s="1"/>
  <c r="F34" i="8" s="1"/>
  <c r="C43" i="8"/>
  <c r="D35" i="8" l="1"/>
  <c r="E35" i="8" s="1"/>
  <c r="F35" i="8" s="1"/>
  <c r="C44" i="8"/>
  <c r="D36" i="8" l="1"/>
  <c r="E36" i="8" s="1"/>
  <c r="F36" i="8" s="1"/>
  <c r="C45" i="8"/>
  <c r="D37" i="8" l="1"/>
  <c r="E37" i="8" s="1"/>
  <c r="F37" i="8" s="1"/>
  <c r="C46" i="8"/>
  <c r="D38" i="8" l="1"/>
  <c r="E38" i="8" s="1"/>
  <c r="F38" i="8" s="1"/>
  <c r="C47" i="8"/>
  <c r="D39" i="8" l="1"/>
  <c r="E39" i="8" s="1"/>
  <c r="F39" i="8" s="1"/>
  <c r="C48" i="8"/>
  <c r="D40" i="8" l="1"/>
  <c r="E40" i="8" s="1"/>
  <c r="F40" i="8" s="1"/>
  <c r="C49" i="8"/>
  <c r="D41" i="8" l="1"/>
  <c r="E41" i="8" s="1"/>
  <c r="F41" i="8" s="1"/>
  <c r="C50" i="8"/>
  <c r="D42" i="8" l="1"/>
  <c r="E42" i="8" s="1"/>
  <c r="F42" i="8" s="1"/>
  <c r="C51" i="8"/>
  <c r="D43" i="8" l="1"/>
  <c r="E43" i="8" s="1"/>
  <c r="F43" i="8" s="1"/>
  <c r="C52" i="8"/>
  <c r="D44" i="8" l="1"/>
  <c r="E44" i="8" s="1"/>
  <c r="F44" i="8" s="1"/>
  <c r="C53" i="8"/>
  <c r="D45" i="8" l="1"/>
  <c r="E45" i="8" s="1"/>
  <c r="F45" i="8" s="1"/>
  <c r="C54" i="8"/>
  <c r="D46" i="8" l="1"/>
  <c r="E46" i="8" s="1"/>
  <c r="F46" i="8" s="1"/>
  <c r="C55" i="8"/>
  <c r="D47" i="8" l="1"/>
  <c r="E47" i="8" s="1"/>
  <c r="F47" i="8" s="1"/>
  <c r="C56" i="8"/>
  <c r="D48" i="8" l="1"/>
  <c r="E48" i="8" s="1"/>
  <c r="F48" i="8" s="1"/>
  <c r="C57" i="8"/>
  <c r="D49" i="8" l="1"/>
  <c r="E49" i="8" s="1"/>
  <c r="F49" i="8" s="1"/>
  <c r="C58" i="8"/>
  <c r="D50" i="8" l="1"/>
  <c r="E50" i="8" s="1"/>
  <c r="F50" i="8" s="1"/>
  <c r="C59" i="8"/>
  <c r="D51" i="8" l="1"/>
  <c r="E51" i="8" s="1"/>
  <c r="F51" i="8" s="1"/>
  <c r="C60" i="8"/>
  <c r="D52" i="8" l="1"/>
  <c r="E52" i="8" s="1"/>
  <c r="F52" i="8" s="1"/>
  <c r="C61" i="8"/>
  <c r="D53" i="8" l="1"/>
  <c r="E53" i="8" s="1"/>
  <c r="F53" i="8" s="1"/>
  <c r="C62" i="8"/>
  <c r="D54" i="8" l="1"/>
  <c r="E54" i="8" s="1"/>
  <c r="F54" i="8" s="1"/>
  <c r="C63" i="8"/>
  <c r="D55" i="8" l="1"/>
  <c r="E55" i="8" s="1"/>
  <c r="F55" i="8" s="1"/>
  <c r="C64" i="8"/>
  <c r="D56" i="8" l="1"/>
  <c r="E56" i="8" s="1"/>
  <c r="F56" i="8" s="1"/>
  <c r="C65" i="8"/>
  <c r="D57" i="8" l="1"/>
  <c r="E57" i="8" s="1"/>
  <c r="F57" i="8" s="1"/>
  <c r="C66" i="8"/>
  <c r="D58" i="8" l="1"/>
  <c r="E58" i="8" s="1"/>
  <c r="F58" i="8" s="1"/>
  <c r="C67" i="8"/>
  <c r="D59" i="8" l="1"/>
  <c r="E59" i="8" s="1"/>
  <c r="F59" i="8" s="1"/>
  <c r="C68" i="8"/>
  <c r="D60" i="8" l="1"/>
  <c r="E60" i="8" s="1"/>
  <c r="F60" i="8" s="1"/>
  <c r="C69" i="8"/>
  <c r="D61" i="8" l="1"/>
  <c r="E61" i="8" s="1"/>
  <c r="F61" i="8" s="1"/>
  <c r="C70" i="8"/>
  <c r="D62" i="8" l="1"/>
  <c r="E62" i="8" s="1"/>
  <c r="F62" i="8" s="1"/>
  <c r="C71" i="8"/>
  <c r="D63" i="8" l="1"/>
  <c r="E63" i="8" s="1"/>
  <c r="F63" i="8" s="1"/>
  <c r="C72" i="8"/>
  <c r="D64" i="8" l="1"/>
  <c r="E64" i="8" s="1"/>
  <c r="F64" i="8" s="1"/>
  <c r="C73" i="8"/>
  <c r="D65" i="8" l="1"/>
  <c r="E65" i="8" s="1"/>
  <c r="F65" i="8" s="1"/>
  <c r="C74" i="8"/>
  <c r="D66" i="8" l="1"/>
  <c r="E66" i="8" s="1"/>
  <c r="F66" i="8" s="1"/>
  <c r="C75" i="8"/>
  <c r="D67" i="8" l="1"/>
  <c r="E67" i="8" s="1"/>
  <c r="F67" i="8" s="1"/>
  <c r="C76" i="8"/>
  <c r="D68" i="8" l="1"/>
  <c r="E68" i="8" s="1"/>
  <c r="F68" i="8" s="1"/>
  <c r="C77" i="8"/>
  <c r="D69" i="8" l="1"/>
  <c r="E69" i="8" s="1"/>
  <c r="F69" i="8" s="1"/>
  <c r="C78" i="8"/>
  <c r="D70" i="8" l="1"/>
  <c r="E70" i="8" s="1"/>
  <c r="F70" i="8" s="1"/>
  <c r="C79" i="8"/>
  <c r="D71" i="8" l="1"/>
  <c r="E71" i="8" s="1"/>
  <c r="F71" i="8" s="1"/>
  <c r="C80" i="8"/>
  <c r="D72" i="8" l="1"/>
  <c r="E72" i="8" s="1"/>
  <c r="F72" i="8" s="1"/>
  <c r="C81" i="8"/>
  <c r="D73" i="8" l="1"/>
  <c r="E73" i="8" s="1"/>
  <c r="F73" i="8" s="1"/>
  <c r="C82" i="8"/>
  <c r="D74" i="8" l="1"/>
  <c r="E74" i="8" s="1"/>
  <c r="F74" i="8" s="1"/>
  <c r="C83" i="8"/>
  <c r="D75" i="8" l="1"/>
  <c r="E75" i="8" s="1"/>
  <c r="F75" i="8" s="1"/>
  <c r="C84" i="8"/>
  <c r="D76" i="8" l="1"/>
  <c r="E76" i="8" s="1"/>
  <c r="F76" i="8" s="1"/>
  <c r="C85" i="8"/>
  <c r="D77" i="8" l="1"/>
  <c r="E77" i="8" s="1"/>
  <c r="F77" i="8" s="1"/>
  <c r="C86" i="8"/>
  <c r="D78" i="8" l="1"/>
  <c r="E78" i="8" s="1"/>
  <c r="F78" i="8" s="1"/>
  <c r="C87" i="8"/>
  <c r="D79" i="8" l="1"/>
  <c r="E79" i="8" s="1"/>
  <c r="F79" i="8" s="1"/>
  <c r="C88" i="8"/>
  <c r="D80" i="8" l="1"/>
  <c r="E80" i="8" s="1"/>
  <c r="F80" i="8" s="1"/>
  <c r="C89" i="8"/>
  <c r="D81" i="8" l="1"/>
  <c r="E81" i="8" s="1"/>
  <c r="F81" i="8" s="1"/>
  <c r="C90" i="8"/>
  <c r="C91" i="8" l="1"/>
  <c r="D82" i="8"/>
  <c r="E82" i="8" s="1"/>
  <c r="F82" i="8" s="1"/>
  <c r="D83" i="8" l="1"/>
  <c r="E83" i="8" s="1"/>
  <c r="F83" i="8" s="1"/>
  <c r="C92" i="8"/>
  <c r="D84" i="8" l="1"/>
  <c r="E84" i="8" s="1"/>
  <c r="F84" i="8" s="1"/>
  <c r="C93" i="8"/>
  <c r="D85" i="8" l="1"/>
  <c r="E85" i="8" s="1"/>
  <c r="F85" i="8" s="1"/>
  <c r="C94" i="8"/>
  <c r="D86" i="8" l="1"/>
  <c r="E86" i="8" s="1"/>
  <c r="F86" i="8" s="1"/>
  <c r="C95" i="8"/>
  <c r="D87" i="8" l="1"/>
  <c r="E87" i="8" s="1"/>
  <c r="F87" i="8" s="1"/>
  <c r="C96" i="8"/>
  <c r="D88" i="8" l="1"/>
  <c r="E88" i="8" s="1"/>
  <c r="F88" i="8" s="1"/>
  <c r="C97" i="8"/>
  <c r="C98" i="8" l="1"/>
  <c r="D89" i="8"/>
  <c r="E89" i="8" s="1"/>
  <c r="F89" i="8" s="1"/>
  <c r="C99" i="8" l="1"/>
  <c r="D90" i="8"/>
  <c r="E90" i="8" s="1"/>
  <c r="F90" i="8" s="1"/>
  <c r="C100" i="8" l="1"/>
  <c r="D91" i="8"/>
  <c r="E91" i="8" s="1"/>
  <c r="F91" i="8" s="1"/>
  <c r="D92" i="8" l="1"/>
  <c r="E92" i="8" s="1"/>
  <c r="F92" i="8" s="1"/>
  <c r="C101" i="8"/>
  <c r="C102" i="8" l="1"/>
  <c r="D93" i="8"/>
  <c r="E93" i="8" s="1"/>
  <c r="F93" i="8" s="1"/>
  <c r="D94" i="8" l="1"/>
  <c r="E94" i="8" s="1"/>
  <c r="F94" i="8" s="1"/>
  <c r="C103" i="8"/>
  <c r="D95" i="8" l="1"/>
  <c r="E95" i="8" s="1"/>
  <c r="F95" i="8" s="1"/>
  <c r="C104" i="8"/>
  <c r="D96" i="8" l="1"/>
  <c r="E96" i="8" s="1"/>
  <c r="F96" i="8" s="1"/>
  <c r="C105" i="8"/>
  <c r="D97" i="8" l="1"/>
  <c r="E97" i="8" s="1"/>
  <c r="F97" i="8" s="1"/>
  <c r="C106" i="8"/>
  <c r="D98" i="8" l="1"/>
  <c r="E98" i="8" s="1"/>
  <c r="F98" i="8" s="1"/>
  <c r="C107" i="8"/>
  <c r="D99" i="8" l="1"/>
  <c r="E99" i="8" s="1"/>
  <c r="F99" i="8" s="1"/>
  <c r="C108" i="8"/>
  <c r="D100" i="8" l="1"/>
  <c r="E100" i="8" s="1"/>
  <c r="F100" i="8" s="1"/>
  <c r="C109" i="8"/>
  <c r="D101" i="8" l="1"/>
  <c r="E101" i="8" s="1"/>
  <c r="F101" i="8" s="1"/>
  <c r="C110" i="8"/>
  <c r="C111" i="8" l="1"/>
  <c r="D102" i="8"/>
  <c r="E102" i="8" s="1"/>
  <c r="F102" i="8" s="1"/>
  <c r="D103" i="8" l="1"/>
  <c r="E103" i="8" s="1"/>
  <c r="F103" i="8" s="1"/>
  <c r="C112" i="8"/>
  <c r="D104" i="8" l="1"/>
  <c r="E104" i="8" s="1"/>
  <c r="F104" i="8" s="1"/>
  <c r="C113" i="8"/>
  <c r="D105" i="8" l="1"/>
  <c r="E105" i="8" s="1"/>
  <c r="F105" i="8" s="1"/>
  <c r="C114" i="8"/>
  <c r="D106" i="8" l="1"/>
  <c r="E106" i="8" s="1"/>
  <c r="F106" i="8" s="1"/>
  <c r="C115" i="8"/>
  <c r="D107" i="8" l="1"/>
  <c r="E107" i="8" s="1"/>
  <c r="F107" i="8" s="1"/>
  <c r="C116" i="8"/>
  <c r="D108" i="8" l="1"/>
  <c r="E108" i="8" s="1"/>
  <c r="F108" i="8" s="1"/>
  <c r="C117" i="8"/>
  <c r="D109" i="8" l="1"/>
  <c r="E109" i="8" s="1"/>
  <c r="F109" i="8" s="1"/>
  <c r="C118" i="8"/>
  <c r="D110" i="8" l="1"/>
  <c r="E110" i="8" s="1"/>
  <c r="F110" i="8" s="1"/>
  <c r="C119" i="8"/>
  <c r="D111" i="8" l="1"/>
  <c r="E111" i="8" s="1"/>
  <c r="F111" i="8" s="1"/>
  <c r="C120" i="8"/>
  <c r="D112" i="8" l="1"/>
  <c r="E112" i="8" s="1"/>
  <c r="F112" i="8" s="1"/>
  <c r="C121" i="8"/>
  <c r="D113" i="8" l="1"/>
  <c r="E113" i="8" s="1"/>
  <c r="F113" i="8" s="1"/>
  <c r="C122" i="8"/>
  <c r="D114" i="8" l="1"/>
  <c r="E114" i="8" s="1"/>
  <c r="F114" i="8" s="1"/>
  <c r="C123" i="8"/>
  <c r="D115" i="8" l="1"/>
  <c r="E115" i="8" s="1"/>
  <c r="F115" i="8" s="1"/>
  <c r="C124" i="8"/>
  <c r="D116" i="8" l="1"/>
  <c r="E116" i="8" s="1"/>
  <c r="F116" i="8" s="1"/>
  <c r="C125" i="8"/>
  <c r="D117" i="8" l="1"/>
  <c r="E117" i="8" s="1"/>
  <c r="F117" i="8" s="1"/>
  <c r="C126" i="8"/>
  <c r="D118" i="8" l="1"/>
  <c r="E118" i="8" s="1"/>
  <c r="F118" i="8" s="1"/>
  <c r="C127" i="8"/>
  <c r="D119" i="8" l="1"/>
  <c r="E119" i="8" s="1"/>
  <c r="F119" i="8" s="1"/>
  <c r="C128" i="8"/>
  <c r="D120" i="8" l="1"/>
  <c r="E120" i="8" s="1"/>
  <c r="F120" i="8" s="1"/>
  <c r="C129" i="8"/>
  <c r="D121" i="8" l="1"/>
  <c r="E121" i="8" s="1"/>
  <c r="F121" i="8" s="1"/>
  <c r="C130" i="8"/>
  <c r="D122" i="8" l="1"/>
  <c r="E122" i="8" s="1"/>
  <c r="F122" i="8" s="1"/>
  <c r="C131" i="8"/>
  <c r="D123" i="8" l="1"/>
  <c r="E123" i="8" s="1"/>
  <c r="F123" i="8" s="1"/>
  <c r="C132" i="8"/>
  <c r="C133" i="8" l="1"/>
  <c r="D124" i="8"/>
  <c r="E124" i="8" s="1"/>
  <c r="F124" i="8" s="1"/>
  <c r="D125" i="8" l="1"/>
  <c r="E125" i="8" s="1"/>
  <c r="F125" i="8" s="1"/>
  <c r="C134" i="8"/>
  <c r="D126" i="8" l="1"/>
  <c r="E126" i="8" s="1"/>
  <c r="F126" i="8" s="1"/>
  <c r="C135" i="8"/>
  <c r="C136" i="8" s="1"/>
  <c r="C137" i="8" l="1"/>
  <c r="C138" i="8" s="1"/>
  <c r="C139" i="8" s="1"/>
  <c r="C140" i="8" s="1"/>
  <c r="D127" i="8"/>
  <c r="E127" i="8" s="1"/>
  <c r="F127" i="8" s="1"/>
  <c r="C141" i="8" l="1"/>
  <c r="D128" i="8"/>
  <c r="E128" i="8" s="1"/>
  <c r="F128" i="8" s="1"/>
  <c r="C142" i="8" l="1"/>
  <c r="C143" i="8" s="1"/>
  <c r="C144" i="8" s="1"/>
  <c r="C145" i="8" s="1"/>
  <c r="C146" i="8" s="1"/>
  <c r="C147" i="8" s="1"/>
  <c r="D129" i="8"/>
  <c r="E129" i="8" s="1"/>
  <c r="F129" i="8" s="1"/>
  <c r="C148" i="8" l="1"/>
  <c r="D130" i="8"/>
  <c r="E130" i="8" s="1"/>
  <c r="F130" i="8" s="1"/>
  <c r="C149" i="8" l="1"/>
  <c r="C150" i="8" s="1"/>
  <c r="C151" i="8" s="1"/>
  <c r="C152" i="8" s="1"/>
  <c r="D131" i="8"/>
  <c r="E131" i="8" s="1"/>
  <c r="F131" i="8" s="1"/>
  <c r="C153" i="8" l="1"/>
  <c r="C154" i="8" s="1"/>
  <c r="C155" i="8" s="1"/>
  <c r="D132" i="8"/>
  <c r="E132" i="8" s="1"/>
  <c r="F132" i="8" s="1"/>
  <c r="C156" i="8" l="1"/>
  <c r="D133" i="8"/>
  <c r="E133" i="8" s="1"/>
  <c r="F133" i="8" s="1"/>
  <c r="C157" i="8" l="1"/>
  <c r="D134" i="8"/>
  <c r="E134" i="8" s="1"/>
  <c r="F134" i="8" s="1"/>
  <c r="C158" i="8" l="1"/>
  <c r="D135" i="8"/>
  <c r="C159" i="8" l="1"/>
  <c r="E135" i="8"/>
  <c r="C160" i="8" l="1"/>
  <c r="F135" i="8"/>
  <c r="D136" i="8" s="1"/>
  <c r="E136" i="8" s="1"/>
  <c r="F136" i="8" s="1"/>
  <c r="D137" i="8" s="1"/>
  <c r="E137" i="8" s="1"/>
  <c r="F137" i="8" s="1"/>
  <c r="D138" i="8" s="1"/>
  <c r="E138" i="8" s="1"/>
  <c r="F138" i="8" s="1"/>
  <c r="D139" i="8" s="1"/>
  <c r="E139" i="8" s="1"/>
  <c r="F139" i="8" s="1"/>
  <c r="D140" i="8" s="1"/>
  <c r="E140" i="8" s="1"/>
  <c r="F140" i="8" s="1"/>
  <c r="D141" i="8" s="1"/>
  <c r="E141" i="8" s="1"/>
  <c r="F141" i="8" s="1"/>
  <c r="D142" i="8" s="1"/>
  <c r="E142" i="8" s="1"/>
  <c r="F142" i="8" s="1"/>
  <c r="D143" i="8" s="1"/>
  <c r="E143" i="8" s="1"/>
  <c r="F143" i="8" s="1"/>
  <c r="D144" i="8" s="1"/>
  <c r="E144" i="8" s="1"/>
  <c r="F144" i="8" s="1"/>
  <c r="D145" i="8" s="1"/>
  <c r="E145" i="8" s="1"/>
  <c r="F145" i="8" s="1"/>
  <c r="D146" i="8" s="1"/>
  <c r="E146" i="8" s="1"/>
  <c r="F146" i="8" s="1"/>
  <c r="D147" i="8" s="1"/>
  <c r="E147" i="8" s="1"/>
  <c r="F147" i="8" s="1"/>
  <c r="D148" i="8" s="1"/>
  <c r="E148" i="8" s="1"/>
  <c r="F148" i="8" s="1"/>
  <c r="D149" i="8" s="1"/>
  <c r="E149" i="8" s="1"/>
  <c r="F149" i="8" s="1"/>
  <c r="D150" i="8" s="1"/>
  <c r="E150" i="8" s="1"/>
  <c r="F150" i="8" s="1"/>
  <c r="D151" i="8" s="1"/>
  <c r="E151" i="8" s="1"/>
  <c r="F151" i="8" s="1"/>
  <c r="D152" i="8" s="1"/>
  <c r="E152" i="8" s="1"/>
  <c r="F152" i="8" s="1"/>
  <c r="D153" i="8" s="1"/>
  <c r="E153" i="8" s="1"/>
  <c r="F153" i="8" s="1"/>
  <c r="D154" i="8" s="1"/>
  <c r="E154" i="8" s="1"/>
  <c r="F154" i="8" s="1"/>
  <c r="D155" i="8" s="1"/>
  <c r="E155" i="8" s="1"/>
  <c r="F155" i="8" s="1"/>
  <c r="D156" i="8" s="1"/>
  <c r="E156" i="8" s="1"/>
  <c r="F156" i="8" s="1"/>
  <c r="D157" i="8" s="1"/>
  <c r="E157" i="8" s="1"/>
  <c r="F157" i="8" s="1"/>
  <c r="D158" i="8" l="1"/>
  <c r="E158" i="8" s="1"/>
  <c r="F158" i="8" s="1"/>
  <c r="D159" i="8" s="1"/>
  <c r="E159" i="8" s="1"/>
  <c r="F159" i="8" s="1"/>
  <c r="C161" i="8"/>
  <c r="C16" i="5"/>
  <c r="C20" i="5"/>
  <c r="F144" i="5" s="1"/>
  <c r="D19" i="5"/>
  <c r="C10" i="5"/>
  <c r="C6" i="5"/>
  <c r="C46" i="4"/>
  <c r="D46" i="4"/>
  <c r="B46" i="4"/>
  <c r="C162" i="8" l="1"/>
  <c r="D160" i="8"/>
  <c r="E160" i="8" s="1"/>
  <c r="F160" i="8" s="1"/>
  <c r="D123" i="5"/>
  <c r="C100" i="5"/>
  <c r="D66" i="5"/>
  <c r="E130" i="5"/>
  <c r="C109" i="5"/>
  <c r="F130" i="5"/>
  <c r="C66" i="5"/>
  <c r="E109" i="5"/>
  <c r="D72" i="5"/>
  <c r="E73" i="5"/>
  <c r="E79" i="5"/>
  <c r="C82" i="5"/>
  <c r="D87" i="5"/>
  <c r="C141" i="5"/>
  <c r="C102" i="5"/>
  <c r="E67" i="5"/>
  <c r="F118" i="5"/>
  <c r="E121" i="5"/>
  <c r="D81" i="5"/>
  <c r="C88" i="5"/>
  <c r="F142" i="5"/>
  <c r="E97" i="5"/>
  <c r="D69" i="5"/>
  <c r="C84" i="5"/>
  <c r="D102" i="5"/>
  <c r="C124" i="5"/>
  <c r="C70" i="5"/>
  <c r="D84" i="5"/>
  <c r="C105" i="5"/>
  <c r="D126" i="5"/>
  <c r="C72" i="5"/>
  <c r="E85" i="5"/>
  <c r="F106" i="5"/>
  <c r="C129" i="5"/>
  <c r="D75" i="5"/>
  <c r="D90" i="5"/>
  <c r="C112" i="5"/>
  <c r="E133" i="5"/>
  <c r="E61" i="5"/>
  <c r="C76" i="5"/>
  <c r="C93" i="5"/>
  <c r="D114" i="5"/>
  <c r="C136" i="5"/>
  <c r="D63" i="5"/>
  <c r="C78" i="5"/>
  <c r="E94" i="5"/>
  <c r="F115" i="5"/>
  <c r="C138" i="5"/>
  <c r="C64" i="5"/>
  <c r="D78" i="5"/>
  <c r="F94" i="5"/>
  <c r="C117" i="5"/>
  <c r="D138" i="5"/>
  <c r="D64" i="5"/>
  <c r="D70" i="5"/>
  <c r="D82" i="5"/>
  <c r="E88" i="5"/>
  <c r="C96" i="5"/>
  <c r="C103" i="5"/>
  <c r="F109" i="5"/>
  <c r="D117" i="5"/>
  <c r="E124" i="5"/>
  <c r="C132" i="5"/>
  <c r="C139" i="5"/>
  <c r="E64" i="5"/>
  <c r="E70" i="5"/>
  <c r="E76" i="5"/>
  <c r="E82" i="5"/>
  <c r="F88" i="5"/>
  <c r="D96" i="5"/>
  <c r="E103" i="5"/>
  <c r="C111" i="5"/>
  <c r="C118" i="5"/>
  <c r="F124" i="5"/>
  <c r="D132" i="5"/>
  <c r="E139" i="5"/>
  <c r="D76" i="5"/>
  <c r="F64" i="5"/>
  <c r="F70" i="5"/>
  <c r="F76" i="5"/>
  <c r="F82" i="5"/>
  <c r="C90" i="5"/>
  <c r="C97" i="5"/>
  <c r="F103" i="5"/>
  <c r="D111" i="5"/>
  <c r="E118" i="5"/>
  <c r="C126" i="5"/>
  <c r="C133" i="5"/>
  <c r="F139" i="5"/>
  <c r="C91" i="5"/>
  <c r="F97" i="5"/>
  <c r="D105" i="5"/>
  <c r="E112" i="5"/>
  <c r="C120" i="5"/>
  <c r="C127" i="5"/>
  <c r="F133" i="5"/>
  <c r="D141" i="5"/>
  <c r="C61" i="5"/>
  <c r="C67" i="5"/>
  <c r="C73" i="5"/>
  <c r="C79" i="5"/>
  <c r="C85" i="5"/>
  <c r="E91" i="5"/>
  <c r="C99" i="5"/>
  <c r="C106" i="5"/>
  <c r="F112" i="5"/>
  <c r="D120" i="5"/>
  <c r="E127" i="5"/>
  <c r="C135" i="5"/>
  <c r="C142" i="5"/>
  <c r="D61" i="5"/>
  <c r="D67" i="5"/>
  <c r="D73" i="5"/>
  <c r="D79" i="5"/>
  <c r="D85" i="5"/>
  <c r="F91" i="5"/>
  <c r="D99" i="5"/>
  <c r="E106" i="5"/>
  <c r="C114" i="5"/>
  <c r="C121" i="5"/>
  <c r="F127" i="5"/>
  <c r="D135" i="5"/>
  <c r="E142" i="5"/>
  <c r="F61" i="5"/>
  <c r="F67" i="5"/>
  <c r="F73" i="5"/>
  <c r="F79" i="5"/>
  <c r="F85" i="5"/>
  <c r="D93" i="5"/>
  <c r="E100" i="5"/>
  <c r="C108" i="5"/>
  <c r="C115" i="5"/>
  <c r="F121" i="5"/>
  <c r="D129" i="5"/>
  <c r="E136" i="5"/>
  <c r="C144" i="5"/>
  <c r="C63" i="5"/>
  <c r="C69" i="5"/>
  <c r="C75" i="5"/>
  <c r="C81" i="5"/>
  <c r="C87" i="5"/>
  <c r="C94" i="5"/>
  <c r="F100" i="5"/>
  <c r="D108" i="5"/>
  <c r="E115" i="5"/>
  <c r="C123" i="5"/>
  <c r="C130" i="5"/>
  <c r="F136" i="5"/>
  <c r="D144" i="5"/>
  <c r="D4" i="5"/>
  <c r="C14" i="5" s="1"/>
  <c r="F23" i="5" s="1"/>
  <c r="D88" i="5"/>
  <c r="D91" i="5"/>
  <c r="D94" i="5"/>
  <c r="D97" i="5"/>
  <c r="D100" i="5"/>
  <c r="D103" i="5"/>
  <c r="D106" i="5"/>
  <c r="D109" i="5"/>
  <c r="D112" i="5"/>
  <c r="D115" i="5"/>
  <c r="D118" i="5"/>
  <c r="D121" i="5"/>
  <c r="D124" i="5"/>
  <c r="D127" i="5"/>
  <c r="D130" i="5"/>
  <c r="D133" i="5"/>
  <c r="D136" i="5"/>
  <c r="D139" i="5"/>
  <c r="D142" i="5"/>
  <c r="C62" i="5"/>
  <c r="C65" i="5"/>
  <c r="C68" i="5"/>
  <c r="C71" i="5"/>
  <c r="C74" i="5"/>
  <c r="C77" i="5"/>
  <c r="C80" i="5"/>
  <c r="C83" i="5"/>
  <c r="C86" i="5"/>
  <c r="C89" i="5"/>
  <c r="C92" i="5"/>
  <c r="C95" i="5"/>
  <c r="C98" i="5"/>
  <c r="C101" i="5"/>
  <c r="C104" i="5"/>
  <c r="C107" i="5"/>
  <c r="C110" i="5"/>
  <c r="C113" i="5"/>
  <c r="C116" i="5"/>
  <c r="C119" i="5"/>
  <c r="C122" i="5"/>
  <c r="C125" i="5"/>
  <c r="C128" i="5"/>
  <c r="C131" i="5"/>
  <c r="C134" i="5"/>
  <c r="C137" i="5"/>
  <c r="C140" i="5"/>
  <c r="C143" i="5"/>
  <c r="D62" i="5"/>
  <c r="D65" i="5"/>
  <c r="D68" i="5"/>
  <c r="D71" i="5"/>
  <c r="D74" i="5"/>
  <c r="D77" i="5"/>
  <c r="D80" i="5"/>
  <c r="D83" i="5"/>
  <c r="D86" i="5"/>
  <c r="D89" i="5"/>
  <c r="D92" i="5"/>
  <c r="D95" i="5"/>
  <c r="D98" i="5"/>
  <c r="D101" i="5"/>
  <c r="D104" i="5"/>
  <c r="D107" i="5"/>
  <c r="D110" i="5"/>
  <c r="D113" i="5"/>
  <c r="D116" i="5"/>
  <c r="D119" i="5"/>
  <c r="D122" i="5"/>
  <c r="D125" i="5"/>
  <c r="D128" i="5"/>
  <c r="D131" i="5"/>
  <c r="D134" i="5"/>
  <c r="D137" i="5"/>
  <c r="D140" i="5"/>
  <c r="D143" i="5"/>
  <c r="E62" i="5"/>
  <c r="E65" i="5"/>
  <c r="E68" i="5"/>
  <c r="E71" i="5"/>
  <c r="E74" i="5"/>
  <c r="E77" i="5"/>
  <c r="E80" i="5"/>
  <c r="E83" i="5"/>
  <c r="E86" i="5"/>
  <c r="E89" i="5"/>
  <c r="E92" i="5"/>
  <c r="E95" i="5"/>
  <c r="E98" i="5"/>
  <c r="E101" i="5"/>
  <c r="E104" i="5"/>
  <c r="E107" i="5"/>
  <c r="E110" i="5"/>
  <c r="E113" i="5"/>
  <c r="E116" i="5"/>
  <c r="E119" i="5"/>
  <c r="E122" i="5"/>
  <c r="E125" i="5"/>
  <c r="E128" i="5"/>
  <c r="E131" i="5"/>
  <c r="E134" i="5"/>
  <c r="E137" i="5"/>
  <c r="E140" i="5"/>
  <c r="E143" i="5"/>
  <c r="F62" i="5"/>
  <c r="F65" i="5"/>
  <c r="F68" i="5"/>
  <c r="F71" i="5"/>
  <c r="F74" i="5"/>
  <c r="F77" i="5"/>
  <c r="F80" i="5"/>
  <c r="F83" i="5"/>
  <c r="F86" i="5"/>
  <c r="F89" i="5"/>
  <c r="F92" i="5"/>
  <c r="F95" i="5"/>
  <c r="F98" i="5"/>
  <c r="F101" i="5"/>
  <c r="F104" i="5"/>
  <c r="F107" i="5"/>
  <c r="F110" i="5"/>
  <c r="F113" i="5"/>
  <c r="F116" i="5"/>
  <c r="F119" i="5"/>
  <c r="F122" i="5"/>
  <c r="F125" i="5"/>
  <c r="F128" i="5"/>
  <c r="F131" i="5"/>
  <c r="F134" i="5"/>
  <c r="F137" i="5"/>
  <c r="F140" i="5"/>
  <c r="F143" i="5"/>
  <c r="E63" i="5"/>
  <c r="E66" i="5"/>
  <c r="E69" i="5"/>
  <c r="E72" i="5"/>
  <c r="E75" i="5"/>
  <c r="E78" i="5"/>
  <c r="E81" i="5"/>
  <c r="E84" i="5"/>
  <c r="E87" i="5"/>
  <c r="E90" i="5"/>
  <c r="E93" i="5"/>
  <c r="E96" i="5"/>
  <c r="E99" i="5"/>
  <c r="E102" i="5"/>
  <c r="E105" i="5"/>
  <c r="E108" i="5"/>
  <c r="E111" i="5"/>
  <c r="E114" i="5"/>
  <c r="E117" i="5"/>
  <c r="E120" i="5"/>
  <c r="E123" i="5"/>
  <c r="E126" i="5"/>
  <c r="E129" i="5"/>
  <c r="E132" i="5"/>
  <c r="E135" i="5"/>
  <c r="E138" i="5"/>
  <c r="E141" i="5"/>
  <c r="E144" i="5"/>
  <c r="F63" i="5"/>
  <c r="F66" i="5"/>
  <c r="F69" i="5"/>
  <c r="F72" i="5"/>
  <c r="F75" i="5"/>
  <c r="F78" i="5"/>
  <c r="F81" i="5"/>
  <c r="F84" i="5"/>
  <c r="F87" i="5"/>
  <c r="F90" i="5"/>
  <c r="F93" i="5"/>
  <c r="F96" i="5"/>
  <c r="F99" i="5"/>
  <c r="F102" i="5"/>
  <c r="F105" i="5"/>
  <c r="F108" i="5"/>
  <c r="F111" i="5"/>
  <c r="F114" i="5"/>
  <c r="F117" i="5"/>
  <c r="F120" i="5"/>
  <c r="F123" i="5"/>
  <c r="F126" i="5"/>
  <c r="F129" i="5"/>
  <c r="F132" i="5"/>
  <c r="F135" i="5"/>
  <c r="F138" i="5"/>
  <c r="F141" i="5"/>
  <c r="D161" i="8" l="1"/>
  <c r="E161" i="8" s="1"/>
  <c r="F161" i="8" s="1"/>
  <c r="D162" i="8" s="1"/>
  <c r="E162" i="8" s="1"/>
  <c r="F162" i="8" s="1"/>
  <c r="D163" i="8" s="1"/>
  <c r="C163" i="8"/>
  <c r="D15" i="5"/>
  <c r="E163" i="8" l="1"/>
  <c r="F163" i="8" s="1"/>
  <c r="D164" i="8" s="1"/>
  <c r="C164" i="8"/>
  <c r="C15" i="5"/>
  <c r="D20" i="5" s="1"/>
  <c r="D18" i="5" s="1"/>
  <c r="C165" i="8" l="1"/>
  <c r="E164" i="8"/>
  <c r="F164" i="8" s="1"/>
  <c r="D165" i="8" s="1"/>
  <c r="C25" i="5"/>
  <c r="E25" i="5" s="1"/>
  <c r="F25" i="5" s="1"/>
  <c r="D26" i="5" s="1"/>
  <c r="C54" i="5"/>
  <c r="D14" i="5"/>
  <c r="D5" i="5" s="1"/>
  <c r="C60" i="5"/>
  <c r="C58" i="5"/>
  <c r="C30" i="5"/>
  <c r="C52" i="5"/>
  <c r="C37" i="5"/>
  <c r="C57" i="5"/>
  <c r="C35" i="5"/>
  <c r="C26" i="5"/>
  <c r="C40" i="5"/>
  <c r="C43" i="5"/>
  <c r="C41" i="5"/>
  <c r="C38" i="5"/>
  <c r="C49" i="5"/>
  <c r="C44" i="5"/>
  <c r="C34" i="5"/>
  <c r="C55" i="5"/>
  <c r="C47" i="5"/>
  <c r="C46" i="5"/>
  <c r="C50" i="5"/>
  <c r="C53" i="5"/>
  <c r="C42" i="5"/>
  <c r="C56" i="5"/>
  <c r="C27" i="5"/>
  <c r="C59" i="5"/>
  <c r="C33" i="5"/>
  <c r="C48" i="5"/>
  <c r="C36" i="5"/>
  <c r="C39" i="5"/>
  <c r="C45" i="5"/>
  <c r="C29" i="5"/>
  <c r="C28" i="5"/>
  <c r="C31" i="5"/>
  <c r="C51" i="5"/>
  <c r="C32" i="5"/>
  <c r="D16" i="5"/>
  <c r="D17" i="5" s="1"/>
  <c r="C23" i="5" l="1"/>
  <c r="C166" i="8"/>
  <c r="E165" i="8"/>
  <c r="F165" i="8" s="1"/>
  <c r="D166" i="8" s="1"/>
  <c r="E26" i="5"/>
  <c r="F26" i="5" s="1"/>
  <c r="D27" i="5"/>
  <c r="E27" i="5" s="1"/>
  <c r="F27" i="5" s="1"/>
  <c r="D28" i="5" s="1"/>
  <c r="E28" i="5" s="1"/>
  <c r="F28" i="5" s="1"/>
  <c r="D29" i="5" s="1"/>
  <c r="E166" i="8" l="1"/>
  <c r="F166" i="8" s="1"/>
  <c r="D167" i="8" s="1"/>
  <c r="C167" i="8"/>
  <c r="E29" i="5"/>
  <c r="E167" i="8" l="1"/>
  <c r="F167" i="8" s="1"/>
  <c r="D168" i="8" s="1"/>
  <c r="C168" i="8"/>
  <c r="F29" i="5"/>
  <c r="E168" i="8" l="1"/>
  <c r="F168" i="8" s="1"/>
  <c r="D169" i="8" s="1"/>
  <c r="C169" i="8"/>
  <c r="D30" i="5"/>
  <c r="C170" i="8" l="1"/>
  <c r="E169" i="8"/>
  <c r="F169" i="8" s="1"/>
  <c r="D170" i="8" s="1"/>
  <c r="E30" i="5"/>
  <c r="C171" i="8" l="1"/>
  <c r="E170" i="8"/>
  <c r="F170" i="8" s="1"/>
  <c r="D171" i="8" s="1"/>
  <c r="F30" i="5"/>
  <c r="C172" i="8" l="1"/>
  <c r="E171" i="8"/>
  <c r="F171" i="8" s="1"/>
  <c r="D172" i="8" s="1"/>
  <c r="D31" i="5"/>
  <c r="E172" i="8" l="1"/>
  <c r="F172" i="8" s="1"/>
  <c r="D173" i="8" s="1"/>
  <c r="C173" i="8"/>
  <c r="C174" i="8" s="1"/>
  <c r="E31" i="5"/>
  <c r="C175" i="8" l="1"/>
  <c r="E173" i="8"/>
  <c r="F173" i="8" s="1"/>
  <c r="D174" i="8" s="1"/>
  <c r="E174" i="8" s="1"/>
  <c r="F174" i="8" s="1"/>
  <c r="D175" i="8" s="1"/>
  <c r="F31" i="5"/>
  <c r="C176" i="8" l="1"/>
  <c r="C177" i="8" s="1"/>
  <c r="E175" i="8"/>
  <c r="F175" i="8" s="1"/>
  <c r="D176" i="8" s="1"/>
  <c r="D32" i="5"/>
  <c r="E176" i="8" l="1"/>
  <c r="F176" i="8" s="1"/>
  <c r="D177" i="8" s="1"/>
  <c r="E177" i="8" s="1"/>
  <c r="F177" i="8" s="1"/>
  <c r="D178" i="8" s="1"/>
  <c r="C178" i="8"/>
  <c r="C179" i="8" s="1"/>
  <c r="E32" i="5"/>
  <c r="C180" i="8" l="1"/>
  <c r="C181" i="8" s="1"/>
  <c r="E178" i="8"/>
  <c r="F178" i="8" s="1"/>
  <c r="D179" i="8" s="1"/>
  <c r="E179" i="8" s="1"/>
  <c r="F179" i="8" s="1"/>
  <c r="D180" i="8" s="1"/>
  <c r="E180" i="8" s="1"/>
  <c r="F180" i="8" s="1"/>
  <c r="D181" i="8" s="1"/>
  <c r="F32" i="5"/>
  <c r="E181" i="8" l="1"/>
  <c r="F181" i="8" s="1"/>
  <c r="D182" i="8" s="1"/>
  <c r="C182" i="8"/>
  <c r="D33" i="5"/>
  <c r="E33" i="5" s="1"/>
  <c r="F33" i="5" s="1"/>
  <c r="E182" i="8" l="1"/>
  <c r="F182" i="8" s="1"/>
  <c r="D183" i="8" s="1"/>
  <c r="C183" i="8"/>
  <c r="C184" i="8" s="1"/>
  <c r="D34" i="5"/>
  <c r="E34" i="5" s="1"/>
  <c r="F34" i="5" s="1"/>
  <c r="C185" i="8" l="1"/>
  <c r="C186" i="8" s="1"/>
  <c r="C187" i="8" s="1"/>
  <c r="E183" i="8"/>
  <c r="F183" i="8" s="1"/>
  <c r="D184" i="8" s="1"/>
  <c r="E184" i="8" s="1"/>
  <c r="F184" i="8" s="1"/>
  <c r="D185" i="8" s="1"/>
  <c r="E185" i="8" s="1"/>
  <c r="F185" i="8" s="1"/>
  <c r="D186" i="8" s="1"/>
  <c r="E186" i="8" s="1"/>
  <c r="F186" i="8" s="1"/>
  <c r="D187" i="8" s="1"/>
  <c r="D35" i="5"/>
  <c r="E35" i="5" s="1"/>
  <c r="F35" i="5" s="1"/>
  <c r="E187" i="8" l="1"/>
  <c r="F187" i="8" s="1"/>
  <c r="D188" i="8" s="1"/>
  <c r="C188" i="8"/>
  <c r="D36" i="5"/>
  <c r="E36" i="5" s="1"/>
  <c r="F36" i="5" s="1"/>
  <c r="C189" i="8" l="1"/>
  <c r="E188" i="8"/>
  <c r="F188" i="8" s="1"/>
  <c r="D189" i="8" s="1"/>
  <c r="D37" i="5"/>
  <c r="E37" i="5" s="1"/>
  <c r="F37" i="5" s="1"/>
  <c r="E189" i="8" l="1"/>
  <c r="F189" i="8" s="1"/>
  <c r="D190" i="8" s="1"/>
  <c r="C190" i="8"/>
  <c r="D38" i="5"/>
  <c r="E38" i="5" s="1"/>
  <c r="F38" i="5" s="1"/>
  <c r="C191" i="8" l="1"/>
  <c r="E190" i="8"/>
  <c r="F190" i="8" s="1"/>
  <c r="D191" i="8" s="1"/>
  <c r="D39" i="5"/>
  <c r="E39" i="5" s="1"/>
  <c r="F39" i="5" s="1"/>
  <c r="C192" i="8" l="1"/>
  <c r="E191" i="8"/>
  <c r="F191" i="8" s="1"/>
  <c r="D40" i="5"/>
  <c r="E40" i="5" s="1"/>
  <c r="F40" i="5" s="1"/>
  <c r="D192" i="8" l="1"/>
  <c r="E192" i="8" s="1"/>
  <c r="F192" i="8" s="1"/>
  <c r="D193" i="8" s="1"/>
  <c r="C193" i="8"/>
  <c r="D41" i="5"/>
  <c r="E41" i="5" s="1"/>
  <c r="F41" i="5" s="1"/>
  <c r="E193" i="8" l="1"/>
  <c r="F193" i="8" s="1"/>
  <c r="D194" i="8" s="1"/>
  <c r="C194" i="8"/>
  <c r="D42" i="5"/>
  <c r="E42" i="5" s="1"/>
  <c r="F42" i="5" s="1"/>
  <c r="C195" i="8" l="1"/>
  <c r="C14" i="8" s="1"/>
  <c r="E194" i="8"/>
  <c r="F194" i="8" s="1"/>
  <c r="D195" i="8" s="1"/>
  <c r="D43" i="5"/>
  <c r="E43" i="5" s="1"/>
  <c r="F43" i="5" s="1"/>
  <c r="E195" i="8" l="1"/>
  <c r="D14" i="8"/>
  <c r="D44" i="5"/>
  <c r="E44" i="5" s="1"/>
  <c r="F44" i="5" s="1"/>
  <c r="F195" i="8" l="1"/>
  <c r="E14" i="8"/>
  <c r="D45" i="5"/>
  <c r="E45" i="5" s="1"/>
  <c r="F45" i="5"/>
  <c r="D46" i="5" l="1"/>
  <c r="E46" i="5" s="1"/>
  <c r="F46" i="5" s="1"/>
  <c r="D47" i="5" l="1"/>
  <c r="E47" i="5" s="1"/>
  <c r="F47" i="5" s="1"/>
  <c r="D48" i="5" l="1"/>
  <c r="E48" i="5" s="1"/>
  <c r="F48" i="5" s="1"/>
  <c r="D49" i="5" l="1"/>
  <c r="E49" i="5" s="1"/>
  <c r="F49" i="5" s="1"/>
  <c r="D50" i="5" l="1"/>
  <c r="E50" i="5" s="1"/>
  <c r="F50" i="5" s="1"/>
  <c r="D51" i="5" l="1"/>
  <c r="E51" i="5" s="1"/>
  <c r="F51" i="5" s="1"/>
  <c r="D52" i="5" l="1"/>
  <c r="E52" i="5" s="1"/>
  <c r="F52" i="5" s="1"/>
  <c r="D53" i="5" l="1"/>
  <c r="E53" i="5" s="1"/>
  <c r="F53" i="5" s="1"/>
  <c r="D54" i="5" l="1"/>
  <c r="E54" i="5" s="1"/>
  <c r="F54" i="5"/>
  <c r="D55" i="5" l="1"/>
  <c r="E55" i="5" s="1"/>
  <c r="F55" i="5" s="1"/>
  <c r="D56" i="5" l="1"/>
  <c r="E56" i="5" s="1"/>
  <c r="F56" i="5" s="1"/>
  <c r="D57" i="5" l="1"/>
  <c r="E57" i="5" s="1"/>
  <c r="F57" i="5"/>
  <c r="D58" i="5" l="1"/>
  <c r="E58" i="5" s="1"/>
  <c r="F58" i="5"/>
  <c r="D59" i="5" l="1"/>
  <c r="E59" i="5" s="1"/>
  <c r="F59" i="5" s="1"/>
  <c r="D60" i="5" l="1"/>
  <c r="E60" i="5" l="1"/>
  <c r="D23" i="5"/>
  <c r="E23" i="5" l="1"/>
  <c r="F60" i="5"/>
  <c r="B33" i="1" l="1"/>
</calcChain>
</file>

<file path=xl/sharedStrings.xml><?xml version="1.0" encoding="utf-8"?>
<sst xmlns="http://schemas.openxmlformats.org/spreadsheetml/2006/main" count="171" uniqueCount="83">
  <si>
    <t>VP</t>
  </si>
  <si>
    <t>VF</t>
  </si>
  <si>
    <t>Tasa</t>
  </si>
  <si>
    <t>Fecha Actual</t>
  </si>
  <si>
    <t>Fecha de Entrega</t>
  </si>
  <si>
    <t>TASA</t>
  </si>
  <si>
    <t>INVERSION</t>
  </si>
  <si>
    <t>VPN</t>
  </si>
  <si>
    <t>TIR</t>
  </si>
  <si>
    <t>Mes</t>
  </si>
  <si>
    <t>Mensualidad</t>
  </si>
  <si>
    <t>Interés</t>
  </si>
  <si>
    <t>Amortización</t>
  </si>
  <si>
    <t>Saldo Insoluto</t>
  </si>
  <si>
    <t>Suma</t>
  </si>
  <si>
    <t>AMORTIZACION DE ANUALIDAD DIFERIDA</t>
  </si>
  <si>
    <t>Periodo de gracia</t>
  </si>
  <si>
    <t>TIPO</t>
  </si>
  <si>
    <t>DATOS</t>
  </si>
  <si>
    <t>FORMULA</t>
  </si>
  <si>
    <t>A</t>
  </si>
  <si>
    <t>?</t>
  </si>
  <si>
    <t>i/p</t>
  </si>
  <si>
    <t xml:space="preserve">i </t>
  </si>
  <si>
    <t>P</t>
  </si>
  <si>
    <t>n</t>
  </si>
  <si>
    <t>Nper</t>
  </si>
  <si>
    <t>Datos</t>
  </si>
  <si>
    <t>Formulas</t>
  </si>
  <si>
    <t>R</t>
  </si>
  <si>
    <t>i</t>
  </si>
  <si>
    <t>p</t>
  </si>
  <si>
    <t>np</t>
  </si>
  <si>
    <t>Periodos</t>
  </si>
  <si>
    <t>N° Pago</t>
  </si>
  <si>
    <t>Pago</t>
  </si>
  <si>
    <t>Intereses</t>
  </si>
  <si>
    <t>Monto Original</t>
  </si>
  <si>
    <t>Valor de compra</t>
  </si>
  <si>
    <t>Vida útil</t>
  </si>
  <si>
    <t>Valor de recuperación</t>
  </si>
  <si>
    <t>Depreciación</t>
  </si>
  <si>
    <t>Depreciación Lineal de un activo</t>
  </si>
  <si>
    <t>TASA INTERNA DE RETORNO TIR</t>
  </si>
  <si>
    <t>MONTO INVERSION</t>
  </si>
  <si>
    <t>TIRM</t>
  </si>
  <si>
    <t>VALOR PRESENTE NETO</t>
  </si>
  <si>
    <t>PAGOS EN ANUALIDADES</t>
  </si>
  <si>
    <t>R - PAGOS</t>
  </si>
  <si>
    <t>nper</t>
  </si>
  <si>
    <t>CALCULO DE TASAS EN ANUALIDADES</t>
  </si>
  <si>
    <t>VALOR FUTURO</t>
  </si>
  <si>
    <t>VALOR PRESENTE</t>
  </si>
  <si>
    <t>Tasa de préstamo</t>
  </si>
  <si>
    <t>Tasa Inversión</t>
  </si>
  <si>
    <t>TIR MODIFICADA</t>
  </si>
  <si>
    <t>PAGO DE FLUJOS SIN PERIORICIDAD FIJA</t>
  </si>
  <si>
    <t>FECHA</t>
  </si>
  <si>
    <t>MONTO</t>
  </si>
  <si>
    <t>#Pago Int</t>
  </si>
  <si>
    <t>#Pago prin</t>
  </si>
  <si>
    <t>AMORTIZACION CONSTANTE</t>
  </si>
  <si>
    <t>FORMULAS</t>
  </si>
  <si>
    <t>AMORT</t>
  </si>
  <si>
    <t>I/P</t>
  </si>
  <si>
    <t>I</t>
  </si>
  <si>
    <t>anual cap anual</t>
  </si>
  <si>
    <t>RENDIMIENTO</t>
  </si>
  <si>
    <t>con tasa cap anual</t>
  </si>
  <si>
    <t>c.a.</t>
  </si>
  <si>
    <t>REND.=VF-VP</t>
  </si>
  <si>
    <t>Cap. Anual</t>
  </si>
  <si>
    <t>cap. Mensual</t>
  </si>
  <si>
    <t>VPN (NO PER)</t>
  </si>
  <si>
    <t>N/A</t>
  </si>
  <si>
    <t>DADO QUE LOS PERIODOS NO SON EQUIVALENTES</t>
  </si>
  <si>
    <t>VNA.NO.PER</t>
  </si>
  <si>
    <t>LA TIR MODIFICADA NOS AYUDA A ENCONTRAR LA TASA DE RETORNO SI LOS FLUJOS DEL PROYECTO SON REINVERTIDOS</t>
  </si>
  <si>
    <t>*suponiendo que pide financiamiento y reinvierte los flujos</t>
  </si>
  <si>
    <t>c.mensual</t>
  </si>
  <si>
    <t>s.a.  =</t>
  </si>
  <si>
    <t>EL ERROR ESTABA EN LA CONVERSION DE LA TASA QUE USAMOS EN EL PRINCIPIO</t>
  </si>
  <si>
    <t>SALDO INSOLUTO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</si>
</sst>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0.0%"/>
    <numFmt numFmtId="165" formatCode="0.000%"/>
    <numFmt numFmtId="166" formatCode="0.0000%"/>
    <numFmt numFmtId="167" formatCode="0.000000%"/>
    <numFmt numFmtId="168" formatCode="[$-F800]dddd\,\ mmmm\ dd\,\ yyyy"/>
    <numFmt numFmtId="171" formatCode="_-&quot;$&quot;* #,##0.0000000_-;\-&quot;$&quot;* #,##0.0000000_-;_-&quot;$&quot;* &quot;-&quot;??_-;_-@_-"/>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u/>
      <sz val="16"/>
      <color theme="1"/>
      <name val="Calibri"/>
      <family val="2"/>
      <scheme val="minor"/>
    </font>
    <font>
      <b/>
      <sz val="12"/>
      <color theme="0"/>
      <name val="Calibri"/>
      <family val="2"/>
      <scheme val="minor"/>
    </font>
    <font>
      <sz val="11"/>
      <name val="Calibri"/>
      <family val="2"/>
      <scheme val="minor"/>
    </font>
    <font>
      <b/>
      <sz val="11"/>
      <name val="Calibri"/>
      <family val="2"/>
      <scheme val="minor"/>
    </font>
    <font>
      <b/>
      <sz val="18"/>
      <color theme="1"/>
      <name val="Calibri"/>
      <family val="2"/>
      <scheme val="minor"/>
    </font>
    <font>
      <sz val="12"/>
      <name val="Calibri"/>
      <family val="2"/>
      <scheme val="minor"/>
    </font>
    <font>
      <b/>
      <sz val="20"/>
      <color theme="1"/>
      <name val="Calibri"/>
      <family val="2"/>
      <scheme val="minor"/>
    </font>
    <font>
      <sz val="12"/>
      <color theme="1"/>
      <name val="Calibri"/>
      <family val="2"/>
      <scheme val="minor"/>
    </font>
    <font>
      <sz val="16"/>
      <color theme="1"/>
      <name val="Calibri"/>
      <family val="2"/>
      <scheme val="minor"/>
    </font>
    <font>
      <sz val="8"/>
      <color theme="1"/>
      <name val="Calibri"/>
      <family val="2"/>
      <scheme val="minor"/>
    </font>
    <font>
      <b/>
      <sz val="9"/>
      <color theme="1"/>
      <name val="Calibri"/>
      <family val="2"/>
      <scheme val="minor"/>
    </font>
  </fonts>
  <fills count="9">
    <fill>
      <patternFill patternType="none"/>
    </fill>
    <fill>
      <patternFill patternType="gray125"/>
    </fill>
    <fill>
      <patternFill patternType="solid">
        <fgColor theme="5"/>
      </patternFill>
    </fill>
    <fill>
      <patternFill patternType="solid">
        <fgColor theme="6" tint="0.39997558519241921"/>
        <bgColor indexed="64"/>
      </patternFill>
    </fill>
    <fill>
      <patternFill patternType="solid">
        <fgColor theme="3"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s>
  <borders count="28">
    <border>
      <left/>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2" borderId="0" applyNumberFormat="0" applyBorder="0" applyAlignment="0" applyProtection="0"/>
  </cellStyleXfs>
  <cellXfs count="150">
    <xf numFmtId="0" fontId="0" fillId="0" borderId="0" xfId="0"/>
    <xf numFmtId="14" fontId="0" fillId="0" borderId="0" xfId="0" applyNumberFormat="1"/>
    <xf numFmtId="9" fontId="0" fillId="0" borderId="0" xfId="3" applyFont="1"/>
    <xf numFmtId="10" fontId="0" fillId="0" borderId="0" xfId="3" applyNumberFormat="1" applyFont="1"/>
    <xf numFmtId="44" fontId="0" fillId="0" borderId="0" xfId="2" applyFont="1"/>
    <xf numFmtId="8" fontId="0" fillId="0" borderId="0" xfId="2" applyNumberFormat="1" applyFont="1"/>
    <xf numFmtId="165" fontId="0" fillId="0" borderId="0" xfId="0" applyNumberFormat="1"/>
    <xf numFmtId="10" fontId="0" fillId="0" borderId="0" xfId="3" applyNumberFormat="1" applyFont="1" applyAlignment="1">
      <alignment horizontal="center"/>
    </xf>
    <xf numFmtId="0" fontId="3" fillId="0" borderId="0" xfId="0" applyFont="1" applyAlignment="1">
      <alignment horizontal="center" vertical="center" wrapText="1"/>
    </xf>
    <xf numFmtId="0" fontId="0" fillId="0" borderId="0" xfId="0" applyAlignment="1">
      <alignment vertical="center" wrapText="1"/>
    </xf>
    <xf numFmtId="8" fontId="0" fillId="0" borderId="0" xfId="0" applyNumberFormat="1"/>
    <xf numFmtId="8" fontId="0" fillId="0" borderId="0" xfId="0" applyNumberFormat="1" applyAlignment="1">
      <alignment vertical="center" wrapText="1"/>
    </xf>
    <xf numFmtId="0" fontId="3" fillId="0" borderId="0" xfId="0" applyFont="1" applyAlignment="1">
      <alignment vertical="center" wrapText="1"/>
    </xf>
    <xf numFmtId="8" fontId="3" fillId="0" borderId="0" xfId="0" applyNumberFormat="1" applyFont="1" applyAlignment="1">
      <alignment vertical="center" wrapText="1"/>
    </xf>
    <xf numFmtId="0" fontId="3" fillId="3" borderId="5" xfId="0" applyFont="1" applyFill="1" applyBorder="1" applyAlignment="1">
      <alignment horizontal="center"/>
    </xf>
    <xf numFmtId="0" fontId="3" fillId="4" borderId="6" xfId="0" applyFont="1" applyFill="1" applyBorder="1" applyAlignment="1">
      <alignment horizontal="center"/>
    </xf>
    <xf numFmtId="4" fontId="3" fillId="4" borderId="6" xfId="0" applyNumberFormat="1" applyFont="1" applyFill="1" applyBorder="1" applyAlignment="1">
      <alignment horizontal="center"/>
    </xf>
    <xf numFmtId="8" fontId="0" fillId="4" borderId="6" xfId="0" applyNumberFormat="1" applyFill="1" applyBorder="1"/>
    <xf numFmtId="0" fontId="3" fillId="0" borderId="6" xfId="0" applyFont="1" applyBorder="1" applyAlignment="1">
      <alignment horizontal="center"/>
    </xf>
    <xf numFmtId="44" fontId="0" fillId="5" borderId="6" xfId="2" applyFont="1" applyFill="1" applyBorder="1" applyProtection="1">
      <protection locked="0"/>
    </xf>
    <xf numFmtId="44" fontId="0" fillId="0" borderId="6" xfId="2" applyFont="1" applyBorder="1"/>
    <xf numFmtId="167" fontId="0" fillId="0" borderId="0" xfId="0" applyNumberFormat="1"/>
    <xf numFmtId="166" fontId="0" fillId="5" borderId="6" xfId="3" applyNumberFormat="1" applyFont="1" applyFill="1" applyBorder="1" applyProtection="1">
      <protection locked="0"/>
    </xf>
    <xf numFmtId="166" fontId="0" fillId="0" borderId="0" xfId="0" applyNumberFormat="1"/>
    <xf numFmtId="0" fontId="0" fillId="5" borderId="6" xfId="0" applyFill="1" applyBorder="1" applyAlignment="1" applyProtection="1">
      <alignment horizontal="center"/>
      <protection locked="0"/>
    </xf>
    <xf numFmtId="0" fontId="0" fillId="0" borderId="6" xfId="0" applyBorder="1" applyAlignment="1">
      <alignment horizontal="center"/>
    </xf>
    <xf numFmtId="0" fontId="0" fillId="3" borderId="6" xfId="0" applyFill="1" applyBorder="1" applyAlignment="1">
      <alignment horizontal="center"/>
    </xf>
    <xf numFmtId="0" fontId="3" fillId="3" borderId="6" xfId="0" applyFont="1" applyFill="1" applyBorder="1" applyAlignment="1">
      <alignment horizontal="center"/>
    </xf>
    <xf numFmtId="0" fontId="0" fillId="0" borderId="0" xfId="0" applyAlignment="1">
      <alignment horizontal="center"/>
    </xf>
    <xf numFmtId="0" fontId="3" fillId="4" borderId="7" xfId="0" applyFont="1" applyFill="1" applyBorder="1" applyAlignment="1">
      <alignment horizontal="center"/>
    </xf>
    <xf numFmtId="4" fontId="0" fillId="4" borderId="6" xfId="0" applyNumberFormat="1" applyFill="1" applyBorder="1"/>
    <xf numFmtId="8" fontId="0" fillId="0" borderId="6" xfId="0" applyNumberFormat="1" applyBorder="1"/>
    <xf numFmtId="4" fontId="0" fillId="5" borderId="6" xfId="0" applyNumberFormat="1" applyFill="1" applyBorder="1" applyProtection="1">
      <protection locked="0"/>
    </xf>
    <xf numFmtId="10" fontId="0" fillId="3" borderId="6" xfId="0" applyNumberFormat="1" applyFill="1" applyBorder="1"/>
    <xf numFmtId="10" fontId="0" fillId="0" borderId="6" xfId="0" applyNumberFormat="1" applyBorder="1"/>
    <xf numFmtId="10" fontId="0" fillId="5" borderId="6" xfId="0" applyNumberFormat="1" applyFill="1" applyBorder="1" applyProtection="1">
      <protection locked="0"/>
    </xf>
    <xf numFmtId="0" fontId="0" fillId="5" borderId="6" xfId="0" applyFill="1" applyBorder="1" applyProtection="1">
      <protection locked="0"/>
    </xf>
    <xf numFmtId="1" fontId="0" fillId="0" borderId="6" xfId="0" applyNumberFormat="1" applyBorder="1"/>
    <xf numFmtId="0" fontId="0" fillId="0" borderId="6" xfId="0" applyBorder="1"/>
    <xf numFmtId="0" fontId="0" fillId="3" borderId="6" xfId="0" applyFill="1" applyBorder="1"/>
    <xf numFmtId="0" fontId="3" fillId="0" borderId="0" xfId="0" applyFont="1" applyAlignment="1">
      <alignment horizontal="center"/>
    </xf>
    <xf numFmtId="1" fontId="0" fillId="0" borderId="0" xfId="0" applyNumberFormat="1"/>
    <xf numFmtId="0" fontId="3" fillId="6" borderId="2" xfId="0" applyFont="1" applyFill="1" applyBorder="1" applyAlignment="1">
      <alignment horizontal="center"/>
    </xf>
    <xf numFmtId="44" fontId="3" fillId="6" borderId="3" xfId="2" applyFont="1" applyFill="1" applyBorder="1" applyAlignment="1">
      <alignment horizontal="center"/>
    </xf>
    <xf numFmtId="44" fontId="3" fillId="6" borderId="4" xfId="0" applyNumberFormat="1" applyFont="1" applyFill="1" applyBorder="1"/>
    <xf numFmtId="0" fontId="2" fillId="7" borderId="8" xfId="0" applyFont="1" applyFill="1" applyBorder="1" applyAlignment="1">
      <alignment horizontal="center"/>
    </xf>
    <xf numFmtId="0" fontId="2" fillId="7" borderId="9" xfId="0" applyFont="1" applyFill="1" applyBorder="1" applyAlignment="1">
      <alignment horizontal="center"/>
    </xf>
    <xf numFmtId="0" fontId="2" fillId="7" borderId="10" xfId="0" applyFont="1" applyFill="1" applyBorder="1" applyAlignment="1">
      <alignment horizontal="center"/>
    </xf>
    <xf numFmtId="0" fontId="0" fillId="0" borderId="11" xfId="0" applyBorder="1"/>
    <xf numFmtId="4" fontId="0" fillId="0" borderId="0" xfId="0" applyNumberFormat="1" applyAlignment="1">
      <alignment horizontal="center"/>
    </xf>
    <xf numFmtId="8" fontId="0" fillId="0" borderId="0" xfId="0" applyNumberFormat="1" applyAlignment="1">
      <alignment horizontal="center"/>
    </xf>
    <xf numFmtId="8" fontId="0" fillId="5" borderId="6" xfId="2" applyNumberFormat="1" applyFont="1" applyFill="1" applyBorder="1" applyProtection="1">
      <protection locked="0"/>
    </xf>
    <xf numFmtId="0" fontId="4" fillId="7" borderId="6" xfId="4" applyFont="1" applyFill="1" applyBorder="1"/>
    <xf numFmtId="165" fontId="0" fillId="0" borderId="0" xfId="3" applyNumberFormat="1" applyFont="1"/>
    <xf numFmtId="166" fontId="0" fillId="0" borderId="0" xfId="3" applyNumberFormat="1" applyFont="1"/>
    <xf numFmtId="0" fontId="6" fillId="0" borderId="0" xfId="0" applyFont="1" applyAlignment="1">
      <alignment horizontal="center"/>
    </xf>
    <xf numFmtId="0" fontId="4" fillId="0" borderId="0" xfId="0" applyFont="1"/>
    <xf numFmtId="0" fontId="4" fillId="7" borderId="14" xfId="0" applyFont="1" applyFill="1" applyBorder="1" applyAlignment="1">
      <alignment horizontal="center"/>
    </xf>
    <xf numFmtId="0" fontId="7" fillId="0" borderId="0" xfId="0" applyFont="1"/>
    <xf numFmtId="0" fontId="2" fillId="7" borderId="15" xfId="0" applyFont="1" applyFill="1" applyBorder="1" applyAlignment="1">
      <alignment horizontal="center"/>
    </xf>
    <xf numFmtId="44" fontId="0" fillId="0" borderId="16" xfId="2" applyFont="1" applyBorder="1"/>
    <xf numFmtId="0" fontId="4" fillId="0" borderId="0" xfId="0" applyFont="1" applyProtection="1">
      <protection locked="0"/>
    </xf>
    <xf numFmtId="8" fontId="0" fillId="0" borderId="16" xfId="2" applyNumberFormat="1" applyFont="1" applyBorder="1"/>
    <xf numFmtId="0" fontId="2" fillId="0" borderId="0" xfId="0" applyFont="1"/>
    <xf numFmtId="166" fontId="2" fillId="7" borderId="6" xfId="0" applyNumberFormat="1" applyFont="1" applyFill="1" applyBorder="1" applyAlignment="1">
      <alignment horizontal="center"/>
    </xf>
    <xf numFmtId="167" fontId="0" fillId="0" borderId="16" xfId="0" applyNumberFormat="1" applyBorder="1"/>
    <xf numFmtId="167" fontId="2" fillId="0" borderId="0" xfId="3" applyNumberFormat="1" applyFont="1" applyFill="1" applyBorder="1"/>
    <xf numFmtId="166" fontId="0" fillId="5" borderId="6" xfId="0" applyNumberFormat="1" applyFill="1" applyBorder="1" applyAlignment="1" applyProtection="1">
      <alignment horizontal="center"/>
      <protection locked="0"/>
    </xf>
    <xf numFmtId="166" fontId="0" fillId="0" borderId="16" xfId="0" applyNumberFormat="1" applyBorder="1"/>
    <xf numFmtId="0" fontId="0" fillId="0" borderId="16" xfId="0" applyBorder="1" applyAlignment="1">
      <alignment horizontal="center"/>
    </xf>
    <xf numFmtId="0" fontId="2" fillId="7" borderId="17" xfId="0" applyFont="1" applyFill="1" applyBorder="1" applyAlignment="1">
      <alignment horizontal="center"/>
    </xf>
    <xf numFmtId="0" fontId="2" fillId="7" borderId="18" xfId="0" applyFont="1" applyFill="1" applyBorder="1" applyAlignment="1">
      <alignment horizontal="center"/>
    </xf>
    <xf numFmtId="1" fontId="0" fillId="0" borderId="19" xfId="1" applyNumberFormat="1" applyFont="1" applyBorder="1" applyAlignment="1">
      <alignment horizontal="center"/>
    </xf>
    <xf numFmtId="44" fontId="3" fillId="6" borderId="3" xfId="2" applyFont="1" applyFill="1" applyBorder="1"/>
    <xf numFmtId="8" fontId="3" fillId="6" borderId="3" xfId="2" applyNumberFormat="1" applyFont="1" applyFill="1" applyBorder="1"/>
    <xf numFmtId="8" fontId="3" fillId="6" borderId="4" xfId="0" applyNumberFormat="1" applyFont="1" applyFill="1" applyBorder="1"/>
    <xf numFmtId="8" fontId="0" fillId="8" borderId="6" xfId="0" applyNumberFormat="1" applyFill="1" applyBorder="1"/>
    <xf numFmtId="0" fontId="0" fillId="8" borderId="6" xfId="0" applyFill="1" applyBorder="1"/>
    <xf numFmtId="165" fontId="0" fillId="8" borderId="6" xfId="3" applyNumberFormat="1" applyFont="1" applyFill="1" applyBorder="1"/>
    <xf numFmtId="0" fontId="8" fillId="0" borderId="6" xfId="0" applyNumberFormat="1" applyFont="1" applyBorder="1"/>
    <xf numFmtId="8" fontId="8" fillId="0" borderId="6" xfId="2" applyNumberFormat="1" applyFont="1" applyBorder="1"/>
    <xf numFmtId="0" fontId="8" fillId="0" borderId="6" xfId="0" applyFont="1" applyBorder="1"/>
    <xf numFmtId="8" fontId="8" fillId="0" borderId="6" xfId="0" applyNumberFormat="1" applyFont="1" applyBorder="1"/>
    <xf numFmtId="8" fontId="8" fillId="0" borderId="6" xfId="0" applyNumberFormat="1" applyFont="1" applyBorder="1" applyAlignment="1">
      <alignment horizontal="left"/>
    </xf>
    <xf numFmtId="44" fontId="8" fillId="0" borderId="6" xfId="2" applyFont="1" applyBorder="1" applyAlignment="1">
      <alignment horizontal="center"/>
    </xf>
    <xf numFmtId="0" fontId="8" fillId="0" borderId="6" xfId="0" applyFont="1" applyBorder="1" applyAlignment="1">
      <alignment horizontal="center"/>
    </xf>
    <xf numFmtId="14" fontId="0" fillId="0" borderId="6" xfId="0" applyNumberFormat="1" applyBorder="1"/>
    <xf numFmtId="10" fontId="0" fillId="0" borderId="6" xfId="3" applyNumberFormat="1" applyFont="1" applyBorder="1" applyAlignment="1">
      <alignment horizontal="center"/>
    </xf>
    <xf numFmtId="0" fontId="0" fillId="0" borderId="6" xfId="0" applyFill="1" applyBorder="1"/>
    <xf numFmtId="44" fontId="0" fillId="0" borderId="6" xfId="2" applyFont="1" applyBorder="1" applyAlignment="1">
      <alignment horizontal="center"/>
    </xf>
    <xf numFmtId="10" fontId="0" fillId="8" borderId="6" xfId="0" applyNumberFormat="1" applyFill="1" applyBorder="1" applyAlignment="1">
      <alignment horizontal="center"/>
    </xf>
    <xf numFmtId="9" fontId="4" fillId="0" borderId="0" xfId="3" applyFont="1"/>
    <xf numFmtId="164" fontId="0" fillId="0" borderId="0" xfId="3" applyNumberFormat="1" applyFont="1" applyAlignment="1">
      <alignment horizontal="center"/>
    </xf>
    <xf numFmtId="44" fontId="0" fillId="5" borderId="6" xfId="2" applyNumberFormat="1" applyFont="1" applyFill="1" applyBorder="1" applyProtection="1">
      <protection locked="0"/>
    </xf>
    <xf numFmtId="166" fontId="0" fillId="5" borderId="6" xfId="3" applyNumberFormat="1" applyFont="1" applyFill="1" applyBorder="1"/>
    <xf numFmtId="165" fontId="0" fillId="8" borderId="6" xfId="0" applyNumberFormat="1" applyFill="1" applyBorder="1"/>
    <xf numFmtId="165" fontId="0" fillId="0" borderId="6" xfId="3" applyNumberFormat="1" applyFont="1" applyBorder="1" applyAlignment="1">
      <alignment horizontal="center"/>
    </xf>
    <xf numFmtId="168" fontId="0" fillId="0" borderId="6" xfId="0" applyNumberFormat="1" applyBorder="1" applyAlignment="1">
      <alignment horizontal="left"/>
    </xf>
    <xf numFmtId="0" fontId="2" fillId="7" borderId="20" xfId="0" applyFont="1" applyFill="1" applyBorder="1" applyAlignment="1">
      <alignment horizontal="center"/>
    </xf>
    <xf numFmtId="0" fontId="2" fillId="7" borderId="21" xfId="0" applyFont="1" applyFill="1" applyBorder="1" applyAlignment="1">
      <alignment horizontal="center"/>
    </xf>
    <xf numFmtId="1" fontId="0" fillId="0" borderId="22" xfId="1" applyNumberFormat="1" applyFont="1" applyBorder="1" applyAlignment="1">
      <alignment horizontal="center"/>
    </xf>
    <xf numFmtId="0" fontId="2" fillId="7" borderId="23" xfId="0" applyFont="1" applyFill="1" applyBorder="1" applyAlignment="1">
      <alignment horizontal="center"/>
    </xf>
    <xf numFmtId="0" fontId="2" fillId="7" borderId="24" xfId="0" applyFont="1" applyFill="1" applyBorder="1" applyAlignment="1">
      <alignment horizontal="center"/>
    </xf>
    <xf numFmtId="8" fontId="8" fillId="8" borderId="19" xfId="2" applyNumberFormat="1" applyFont="1" applyFill="1" applyBorder="1" applyAlignment="1">
      <alignment horizontal="center"/>
    </xf>
    <xf numFmtId="0" fontId="2" fillId="7" borderId="14" xfId="0" applyFont="1" applyFill="1" applyBorder="1" applyAlignment="1">
      <alignment horizontal="center"/>
    </xf>
    <xf numFmtId="44" fontId="0" fillId="0" borderId="0" xfId="2" applyFont="1" applyAlignment="1">
      <alignment horizontal="center"/>
    </xf>
    <xf numFmtId="44" fontId="14" fillId="0" borderId="0" xfId="2" applyFont="1"/>
    <xf numFmtId="8" fontId="13" fillId="8" borderId="6" xfId="0" applyNumberFormat="1" applyFont="1" applyFill="1" applyBorder="1"/>
    <xf numFmtId="10" fontId="8" fillId="0" borderId="6" xfId="0" applyNumberFormat="1" applyFont="1" applyBorder="1" applyAlignment="1">
      <alignment horizontal="center"/>
    </xf>
    <xf numFmtId="8" fontId="8" fillId="8" borderId="14" xfId="2" applyNumberFormat="1" applyFont="1" applyFill="1" applyBorder="1" applyAlignment="1">
      <alignment horizontal="center"/>
    </xf>
    <xf numFmtId="44" fontId="0" fillId="0" borderId="0" xfId="0" applyNumberFormat="1"/>
    <xf numFmtId="0" fontId="8" fillId="0" borderId="0" xfId="0" applyFont="1" applyFill="1"/>
    <xf numFmtId="44" fontId="8" fillId="0" borderId="0" xfId="2" applyFont="1" applyFill="1"/>
    <xf numFmtId="0" fontId="9" fillId="0" borderId="0" xfId="0" applyFont="1" applyFill="1"/>
    <xf numFmtId="10" fontId="9" fillId="0" borderId="0" xfId="0" applyNumberFormat="1" applyFont="1" applyFill="1"/>
    <xf numFmtId="0" fontId="9" fillId="0" borderId="0" xfId="0" quotePrefix="1" applyFont="1" applyFill="1"/>
    <xf numFmtId="171" fontId="8" fillId="0" borderId="0" xfId="0" applyNumberFormat="1" applyFont="1" applyFill="1"/>
    <xf numFmtId="10" fontId="8" fillId="0" borderId="0" xfId="0" applyNumberFormat="1" applyFont="1" applyFill="1"/>
    <xf numFmtId="0" fontId="0" fillId="0" borderId="0" xfId="0" applyFill="1" applyBorder="1"/>
    <xf numFmtId="10" fontId="0" fillId="5" borderId="0" xfId="3" applyNumberFormat="1" applyFont="1" applyFill="1" applyAlignment="1">
      <alignment horizontal="center"/>
    </xf>
    <xf numFmtId="0" fontId="3" fillId="0" borderId="0" xfId="0" applyFont="1"/>
    <xf numFmtId="10" fontId="8" fillId="0" borderId="0" xfId="0" applyNumberFormat="1" applyFont="1"/>
    <xf numFmtId="10" fontId="0" fillId="5" borderId="6" xfId="0" applyNumberFormat="1" applyFill="1" applyBorder="1" applyAlignment="1" applyProtection="1">
      <alignment horizontal="center"/>
      <protection locked="0"/>
    </xf>
    <xf numFmtId="0" fontId="10" fillId="0" borderId="0" xfId="0" applyFont="1" applyAlignment="1">
      <alignment horizontal="center" vertical="center"/>
    </xf>
    <xf numFmtId="0" fontId="11" fillId="0" borderId="6" xfId="0" applyFont="1" applyBorder="1" applyAlignment="1">
      <alignment horizontal="center"/>
    </xf>
    <xf numFmtId="0" fontId="0" fillId="0" borderId="0" xfId="0" applyAlignment="1">
      <alignment horizontal="center"/>
    </xf>
    <xf numFmtId="0" fontId="6" fillId="0" borderId="0" xfId="0" applyFont="1" applyAlignment="1">
      <alignment horizontal="center"/>
    </xf>
    <xf numFmtId="0" fontId="5" fillId="0" borderId="1" xfId="0" applyFont="1" applyBorder="1" applyAlignment="1">
      <alignment horizontal="center"/>
    </xf>
    <xf numFmtId="0" fontId="5" fillId="0" borderId="0" xfId="0" applyFont="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8" fontId="3" fillId="0" borderId="0" xfId="0" applyNumberFormat="1" applyFont="1" applyAlignment="1">
      <alignment horizontal="center"/>
    </xf>
    <xf numFmtId="0" fontId="16" fillId="8" borderId="0" xfId="0" applyFont="1" applyFill="1" applyAlignment="1">
      <alignment horizontal="center" vertical="center" wrapText="1"/>
    </xf>
    <xf numFmtId="0" fontId="4" fillId="7" borderId="12" xfId="0" applyFont="1" applyFill="1" applyBorder="1" applyAlignment="1">
      <alignment horizontal="center"/>
    </xf>
    <xf numFmtId="0" fontId="4" fillId="7" borderId="13" xfId="0" applyFont="1" applyFill="1" applyBorder="1" applyAlignment="1">
      <alignment horizontal="center"/>
    </xf>
    <xf numFmtId="0" fontId="8" fillId="8" borderId="25" xfId="0" applyFont="1" applyFill="1" applyBorder="1" applyAlignment="1">
      <alignment horizontal="center" vertical="center"/>
    </xf>
    <xf numFmtId="0" fontId="8" fillId="8" borderId="26" xfId="0" applyFont="1" applyFill="1" applyBorder="1" applyAlignment="1">
      <alignment horizontal="center" vertical="center"/>
    </xf>
    <xf numFmtId="0" fontId="3" fillId="0" borderId="6" xfId="0" applyFont="1" applyBorder="1" applyAlignment="1">
      <alignment horizontal="center"/>
    </xf>
    <xf numFmtId="0" fontId="15" fillId="0" borderId="27" xfId="0" applyFont="1" applyBorder="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center" vertical="center"/>
    </xf>
    <xf numFmtId="0" fontId="12" fillId="0" borderId="0" xfId="0" applyFont="1" applyAlignment="1">
      <alignment horizontal="center"/>
    </xf>
    <xf numFmtId="0" fontId="2" fillId="7" borderId="12" xfId="0" applyFont="1" applyFill="1" applyBorder="1" applyAlignment="1">
      <alignment horizontal="center"/>
    </xf>
    <xf numFmtId="0" fontId="2" fillId="7" borderId="13" xfId="0" applyFont="1" applyFill="1" applyBorder="1" applyAlignment="1">
      <alignment horizontal="center"/>
    </xf>
    <xf numFmtId="0" fontId="3" fillId="0" borderId="0" xfId="0" applyFont="1" applyAlignment="1">
      <alignment horizontal="center"/>
    </xf>
    <xf numFmtId="0" fontId="16" fillId="8" borderId="1" xfId="0" applyFont="1" applyFill="1" applyBorder="1" applyAlignment="1">
      <alignment horizontal="center" vertical="center" wrapText="1"/>
    </xf>
    <xf numFmtId="0" fontId="0" fillId="0" borderId="0" xfId="0" applyFill="1"/>
    <xf numFmtId="0" fontId="16" fillId="0" borderId="0" xfId="0" applyFont="1" applyFill="1" applyAlignment="1">
      <alignment vertical="center" wrapText="1"/>
    </xf>
    <xf numFmtId="44" fontId="0" fillId="8" borderId="0" xfId="2" applyFont="1" applyFill="1"/>
  </cellXfs>
  <cellStyles count="5">
    <cellStyle name="Énfasis2" xfId="4" builtinId="33"/>
    <cellStyle name="Millares" xfId="1" builtinId="3"/>
    <cellStyle name="Moneda" xfId="2" builtinId="4"/>
    <cellStyle name="Normal" xfId="0" builtinId="0"/>
    <cellStyle name="Porcentaje" xfId="3" builtinId="5"/>
  </cellStyles>
  <dxfs count="8">
    <dxf>
      <font>
        <color theme="0"/>
      </font>
      <fill>
        <patternFill patternType="none">
          <bgColor auto="1"/>
        </patternFill>
      </fill>
      <border>
        <left/>
        <right/>
        <top/>
        <bottom/>
        <vertical/>
        <horizontal/>
      </border>
    </dxf>
    <dxf>
      <font>
        <b/>
        <i val="0"/>
        <color theme="0"/>
      </font>
      <fill>
        <patternFill patternType="solid">
          <bgColor theme="3"/>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b/>
        <i val="0"/>
        <color theme="0"/>
      </font>
      <fill>
        <patternFill patternType="solid">
          <bgColor theme="3"/>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b/>
        <i val="0"/>
        <color theme="0"/>
      </font>
      <fill>
        <patternFill patternType="solid">
          <bgColor theme="3"/>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b/>
        <i val="0"/>
        <color theme="0"/>
      </font>
      <fill>
        <patternFill patternType="solid">
          <bgColor theme="3"/>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60959</xdr:colOff>
      <xdr:row>10</xdr:row>
      <xdr:rowOff>15241</xdr:rowOff>
    </xdr:from>
    <xdr:to>
      <xdr:col>15</xdr:col>
      <xdr:colOff>239486</xdr:colOff>
      <xdr:row>18</xdr:row>
      <xdr:rowOff>107055</xdr:rowOff>
    </xdr:to>
    <xdr:pic>
      <xdr:nvPicPr>
        <xdr:cNvPr id="2" name="Imagen 1">
          <a:extLst>
            <a:ext uri="{FF2B5EF4-FFF2-40B4-BE49-F238E27FC236}">
              <a16:creationId xmlns:a16="http://schemas.microsoft.com/office/drawing/2014/main" id="{4DC994A6-8E0F-4679-8001-73CC7A88781A}"/>
            </a:ext>
          </a:extLst>
        </xdr:cNvPr>
        <xdr:cNvPicPr>
          <a:picLocks noChangeAspect="1"/>
        </xdr:cNvPicPr>
      </xdr:nvPicPr>
      <xdr:blipFill rotWithShape="1">
        <a:blip xmlns:r="http://schemas.openxmlformats.org/officeDocument/2006/relationships" r:embed="rId1"/>
        <a:srcRect l="16461" t="32597" r="55619" b="51623"/>
        <a:stretch/>
      </xdr:blipFill>
      <xdr:spPr>
        <a:xfrm>
          <a:off x="9075419" y="1844041"/>
          <a:ext cx="4933407" cy="1570094"/>
        </a:xfrm>
        <a:prstGeom prst="rect">
          <a:avLst/>
        </a:prstGeom>
      </xdr:spPr>
    </xdr:pic>
    <xdr:clientData/>
  </xdr:twoCellAnchor>
  <xdr:twoCellAnchor editAs="oneCell">
    <xdr:from>
      <xdr:col>0</xdr:col>
      <xdr:colOff>0</xdr:colOff>
      <xdr:row>3</xdr:row>
      <xdr:rowOff>0</xdr:rowOff>
    </xdr:from>
    <xdr:to>
      <xdr:col>16</xdr:col>
      <xdr:colOff>409676</xdr:colOff>
      <xdr:row>9</xdr:row>
      <xdr:rowOff>116215</xdr:rowOff>
    </xdr:to>
    <xdr:pic>
      <xdr:nvPicPr>
        <xdr:cNvPr id="3" name="Imagen 2">
          <a:extLst>
            <a:ext uri="{FF2B5EF4-FFF2-40B4-BE49-F238E27FC236}">
              <a16:creationId xmlns:a16="http://schemas.microsoft.com/office/drawing/2014/main" id="{9A607DA9-5584-40ED-A54D-D95999DED0A8}"/>
            </a:ext>
          </a:extLst>
        </xdr:cNvPr>
        <xdr:cNvPicPr>
          <a:picLocks noChangeAspect="1"/>
        </xdr:cNvPicPr>
      </xdr:nvPicPr>
      <xdr:blipFill rotWithShape="1">
        <a:blip xmlns:r="http://schemas.openxmlformats.org/officeDocument/2006/relationships" r:embed="rId2"/>
        <a:srcRect l="12426" t="16433" r="8625" b="71714"/>
        <a:stretch/>
      </xdr:blipFill>
      <xdr:spPr>
        <a:xfrm>
          <a:off x="0" y="0"/>
          <a:ext cx="14460956" cy="1226558"/>
        </a:xfrm>
        <a:prstGeom prst="rect">
          <a:avLst/>
        </a:prstGeom>
      </xdr:spPr>
    </xdr:pic>
    <xdr:clientData/>
  </xdr:twoCellAnchor>
  <xdr:twoCellAnchor>
    <xdr:from>
      <xdr:col>8</xdr:col>
      <xdr:colOff>768531</xdr:colOff>
      <xdr:row>18</xdr:row>
      <xdr:rowOff>89264</xdr:rowOff>
    </xdr:from>
    <xdr:to>
      <xdr:col>17</xdr:col>
      <xdr:colOff>182879</xdr:colOff>
      <xdr:row>26</xdr:row>
      <xdr:rowOff>31057</xdr:rowOff>
    </xdr:to>
    <xdr:sp macro="" textlink="">
      <xdr:nvSpPr>
        <xdr:cNvPr id="4" name="CuadroTexto 3">
          <a:extLst>
            <a:ext uri="{FF2B5EF4-FFF2-40B4-BE49-F238E27FC236}">
              <a16:creationId xmlns:a16="http://schemas.microsoft.com/office/drawing/2014/main" id="{E10F5264-2B17-49E3-98AF-8C324B4C15B4}"/>
            </a:ext>
          </a:extLst>
        </xdr:cNvPr>
        <xdr:cNvSpPr txBox="1"/>
      </xdr:nvSpPr>
      <xdr:spPr>
        <a:xfrm>
          <a:off x="8441871" y="3381104"/>
          <a:ext cx="6546668" cy="15724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800"/>
            <a:t>Si el día de hoy</a:t>
          </a:r>
          <a:r>
            <a:rPr lang="es-MX" sz="1800" baseline="0"/>
            <a:t> un agente inmobiliario nos ofrece una casa que en 18 meses al completarse la remodelación tendrá una plusvalía ya incluida en el costo de oferta de cetes a un año + 2.18% capitalizable anual. Y la agencia abrió una ronda de preventa. ¿Cuál sería el precio justo para mantener la promesa del vendedor?</a:t>
          </a:r>
          <a:endParaRPr lang="es-MX" sz="1800"/>
        </a:p>
      </xdr:txBody>
    </xdr:sp>
    <xdr:clientData/>
  </xdr:twoCellAnchor>
  <xdr:oneCellAnchor>
    <xdr:from>
      <xdr:col>3</xdr:col>
      <xdr:colOff>38100</xdr:colOff>
      <xdr:row>20</xdr:row>
      <xdr:rowOff>7620</xdr:rowOff>
    </xdr:from>
    <xdr:ext cx="2325252" cy="85228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65C3F9CC-2E7F-4038-8FAE-DBF48B398FF7}"/>
                </a:ext>
              </a:extLst>
            </xdr:cNvPr>
            <xdr:cNvSpPr txBox="1"/>
          </xdr:nvSpPr>
          <xdr:spPr>
            <a:xfrm>
              <a:off x="4099560" y="3680460"/>
              <a:ext cx="2325252" cy="852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800" b="0" i="1">
                        <a:latin typeface="Cambria Math" panose="02040503050406030204" pitchFamily="18" charset="0"/>
                      </a:rPr>
                      <m:t>𝑉𝑃</m:t>
                    </m:r>
                    <m:r>
                      <a:rPr lang="es-MX" sz="1800" b="0" i="1">
                        <a:latin typeface="Cambria Math" panose="02040503050406030204" pitchFamily="18" charset="0"/>
                      </a:rPr>
                      <m:t>=</m:t>
                    </m:r>
                    <m:f>
                      <m:fPr>
                        <m:ctrlPr>
                          <a:rPr lang="es-MX" sz="1800" b="0" i="1">
                            <a:latin typeface="Cambria Math" panose="02040503050406030204" pitchFamily="18" charset="0"/>
                          </a:rPr>
                        </m:ctrlPr>
                      </m:fPr>
                      <m:num>
                        <m:r>
                          <a:rPr lang="es-MX" sz="1800" b="0" i="1">
                            <a:latin typeface="Cambria Math" panose="02040503050406030204" pitchFamily="18" charset="0"/>
                          </a:rPr>
                          <m:t>2801000</m:t>
                        </m:r>
                      </m:num>
                      <m:den>
                        <m:sSup>
                          <m:sSupPr>
                            <m:ctrlPr>
                              <a:rPr lang="es-MX" sz="1800" b="0" i="1">
                                <a:solidFill>
                                  <a:schemeClr val="tx1"/>
                                </a:solidFill>
                                <a:effectLst/>
                                <a:latin typeface="Cambria Math" panose="02040503050406030204" pitchFamily="18" charset="0"/>
                                <a:ea typeface="+mn-ea"/>
                                <a:cs typeface="+mn-cs"/>
                              </a:rPr>
                            </m:ctrlPr>
                          </m:sSupPr>
                          <m:e>
                            <m:d>
                              <m:dPr>
                                <m:ctrlPr>
                                  <a:rPr lang="es-MX" sz="1800" b="0" i="1">
                                    <a:latin typeface="Cambria Math" panose="02040503050406030204" pitchFamily="18" charset="0"/>
                                  </a:rPr>
                                </m:ctrlPr>
                              </m:dPr>
                              <m:e>
                                <m:r>
                                  <a:rPr lang="es-MX" sz="1800">
                                    <a:solidFill>
                                      <a:schemeClr val="tx1"/>
                                    </a:solidFill>
                                    <a:effectLst/>
                                    <a:latin typeface="Cambria Math" panose="02040503050406030204" pitchFamily="18" charset="0"/>
                                    <a:ea typeface="+mn-ea"/>
                                    <a:cs typeface="+mn-cs"/>
                                  </a:rPr>
                                  <m:t>1+</m:t>
                                </m:r>
                                <m:f>
                                  <m:fPr>
                                    <m:ctrlPr>
                                      <a:rPr lang="es-MX" sz="1800" b="0" i="1">
                                        <a:solidFill>
                                          <a:schemeClr val="tx1"/>
                                        </a:solidFill>
                                        <a:effectLst/>
                                        <a:latin typeface="Cambria Math" panose="02040503050406030204" pitchFamily="18" charset="0"/>
                                        <a:ea typeface="+mn-ea"/>
                                        <a:cs typeface="+mn-cs"/>
                                      </a:rPr>
                                    </m:ctrlPr>
                                  </m:fPr>
                                  <m:num>
                                    <m:r>
                                      <a:rPr lang="es-MX" sz="1800" b="0" i="1">
                                        <a:solidFill>
                                          <a:schemeClr val="tx1"/>
                                        </a:solidFill>
                                        <a:effectLst/>
                                        <a:latin typeface="Cambria Math" panose="02040503050406030204" pitchFamily="18" charset="0"/>
                                        <a:ea typeface="+mn-ea"/>
                                        <a:cs typeface="+mn-cs"/>
                                      </a:rPr>
                                      <m:t>0.08559</m:t>
                                    </m:r>
                                  </m:num>
                                  <m:den>
                                    <m:r>
                                      <a:rPr lang="es-MX" sz="1800" b="0" i="1">
                                        <a:solidFill>
                                          <a:schemeClr val="tx1"/>
                                        </a:solidFill>
                                        <a:effectLst/>
                                        <a:latin typeface="Cambria Math" panose="02040503050406030204" pitchFamily="18" charset="0"/>
                                        <a:ea typeface="+mn-ea"/>
                                        <a:cs typeface="+mn-cs"/>
                                      </a:rPr>
                                      <m:t>1</m:t>
                                    </m:r>
                                  </m:den>
                                </m:f>
                              </m:e>
                            </m:d>
                          </m:e>
                          <m:sup>
                            <m:r>
                              <a:rPr lang="es-MX" sz="1800" b="0" i="1">
                                <a:solidFill>
                                  <a:schemeClr val="tx1"/>
                                </a:solidFill>
                                <a:effectLst/>
                                <a:latin typeface="Cambria Math" panose="02040503050406030204" pitchFamily="18" charset="0"/>
                                <a:ea typeface="+mn-ea"/>
                                <a:cs typeface="+mn-cs"/>
                              </a:rPr>
                              <m:t>1.5</m:t>
                            </m:r>
                          </m:sup>
                        </m:sSup>
                      </m:den>
                    </m:f>
                  </m:oMath>
                </m:oMathPara>
              </a14:m>
              <a:endParaRPr lang="es-MX" sz="1800"/>
            </a:p>
          </xdr:txBody>
        </xdr:sp>
      </mc:Choice>
      <mc:Fallback xmlns="">
        <xdr:sp macro="" textlink="">
          <xdr:nvSpPr>
            <xdr:cNvPr id="11" name="CuadroTexto 10">
              <a:extLst>
                <a:ext uri="{FF2B5EF4-FFF2-40B4-BE49-F238E27FC236}">
                  <a16:creationId xmlns:a16="http://schemas.microsoft.com/office/drawing/2014/main" id="{65C3F9CC-2E7F-4038-8FAE-DBF48B398FF7}"/>
                </a:ext>
              </a:extLst>
            </xdr:cNvPr>
            <xdr:cNvSpPr txBox="1"/>
          </xdr:nvSpPr>
          <xdr:spPr>
            <a:xfrm>
              <a:off x="4099560" y="3680460"/>
              <a:ext cx="2325252" cy="852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800" b="0" i="0">
                  <a:latin typeface="Cambria Math" panose="02040503050406030204" pitchFamily="18" charset="0"/>
                </a:rPr>
                <a:t>𝑉𝑃=2801000/(</a:t>
              </a:r>
              <a:r>
                <a:rPr lang="es-MX" sz="1800" i="0">
                  <a:solidFill>
                    <a:schemeClr val="tx1"/>
                  </a:solidFill>
                  <a:effectLst/>
                  <a:latin typeface="Cambria Math" panose="02040503050406030204" pitchFamily="18" charset="0"/>
                  <a:ea typeface="+mn-ea"/>
                  <a:cs typeface="+mn-cs"/>
                </a:rPr>
                <a:t>1+</a:t>
              </a:r>
              <a:r>
                <a:rPr lang="es-MX" sz="1800" b="0" i="0">
                  <a:solidFill>
                    <a:schemeClr val="tx1"/>
                  </a:solidFill>
                  <a:effectLst/>
                  <a:latin typeface="Cambria Math" panose="02040503050406030204" pitchFamily="18" charset="0"/>
                  <a:ea typeface="+mn-ea"/>
                  <a:cs typeface="+mn-cs"/>
                </a:rPr>
                <a:t>0.08559/1)^1.5 </a:t>
              </a:r>
              <a:endParaRPr lang="es-MX" sz="18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7</xdr:col>
      <xdr:colOff>0</xdr:colOff>
      <xdr:row>2</xdr:row>
      <xdr:rowOff>0</xdr:rowOff>
    </xdr:from>
    <xdr:to>
      <xdr:col>16</xdr:col>
      <xdr:colOff>11975</xdr:colOff>
      <xdr:row>15</xdr:row>
      <xdr:rowOff>30480</xdr:rowOff>
    </xdr:to>
    <xdr:sp macro="" textlink="">
      <xdr:nvSpPr>
        <xdr:cNvPr id="2" name="CuadroTexto 1">
          <a:extLst>
            <a:ext uri="{FF2B5EF4-FFF2-40B4-BE49-F238E27FC236}">
              <a16:creationId xmlns:a16="http://schemas.microsoft.com/office/drawing/2014/main" id="{148D801B-F527-4DEA-B843-AB14BE94CB4D}"/>
            </a:ext>
          </a:extLst>
        </xdr:cNvPr>
        <xdr:cNvSpPr txBox="1"/>
      </xdr:nvSpPr>
      <xdr:spPr>
        <a:xfrm>
          <a:off x="5760720" y="518160"/>
          <a:ext cx="7144295"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s-MX" sz="2000">
              <a:solidFill>
                <a:schemeClr val="dk1"/>
              </a:solidFill>
              <a:effectLst/>
              <a:latin typeface="+mn-lt"/>
              <a:ea typeface="+mn-ea"/>
              <a:cs typeface="+mn-cs"/>
            </a:rPr>
            <a:t>Calcular el monto del pago mensual número 4 si se desea amortizar</a:t>
          </a:r>
          <a:r>
            <a:rPr lang="es-MX" sz="2000" baseline="0">
              <a:solidFill>
                <a:schemeClr val="dk1"/>
              </a:solidFill>
              <a:effectLst/>
              <a:latin typeface="+mn-lt"/>
              <a:ea typeface="+mn-ea"/>
              <a:cs typeface="+mn-cs"/>
            </a:rPr>
            <a:t> un crédito de forma constante con montos de $2,500 en un periodo de 12 meses. La tasa del crédito se pactó en 32.46% capitalizable mensual.</a:t>
          </a:r>
        </a:p>
        <a:p>
          <a:pPr lvl="0" algn="l"/>
          <a:endParaRPr lang="es-MX" sz="2000" baseline="0">
            <a:solidFill>
              <a:schemeClr val="dk1"/>
            </a:solidFill>
            <a:effectLst/>
            <a:latin typeface="+mn-lt"/>
            <a:ea typeface="+mn-ea"/>
            <a:cs typeface="+mn-cs"/>
          </a:endParaRPr>
        </a:p>
        <a:p>
          <a:pPr lvl="0" algn="l"/>
          <a:r>
            <a:rPr lang="es-MX" sz="2000" baseline="0">
              <a:solidFill>
                <a:schemeClr val="dk1"/>
              </a:solidFill>
              <a:effectLst/>
              <a:latin typeface="+mn-lt"/>
              <a:ea typeface="+mn-ea"/>
              <a:cs typeface="+mn-cs"/>
            </a:rPr>
            <a:t>¿Cuál es el valor del crédito solicitado?</a:t>
          </a:r>
        </a:p>
        <a:p>
          <a:pPr lvl="0" algn="l"/>
          <a:r>
            <a:rPr lang="es-MX" sz="2000" baseline="0">
              <a:solidFill>
                <a:schemeClr val="dk1"/>
              </a:solidFill>
              <a:effectLst/>
              <a:latin typeface="+mn-lt"/>
              <a:ea typeface="+mn-ea"/>
              <a:cs typeface="+mn-cs"/>
            </a:rPr>
            <a:t>¿Cuánto se pagó de intereses?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713687</xdr:colOff>
      <xdr:row>9</xdr:row>
      <xdr:rowOff>69273</xdr:rowOff>
    </xdr:from>
    <xdr:to>
      <xdr:col>18</xdr:col>
      <xdr:colOff>318655</xdr:colOff>
      <xdr:row>20</xdr:row>
      <xdr:rowOff>23632</xdr:rowOff>
    </xdr:to>
    <xdr:pic>
      <xdr:nvPicPr>
        <xdr:cNvPr id="2" name="Imagen 1">
          <a:extLst>
            <a:ext uri="{FF2B5EF4-FFF2-40B4-BE49-F238E27FC236}">
              <a16:creationId xmlns:a16="http://schemas.microsoft.com/office/drawing/2014/main" id="{440871C8-97A5-4FE7-80A3-38C951DE3257}"/>
            </a:ext>
          </a:extLst>
        </xdr:cNvPr>
        <xdr:cNvPicPr>
          <a:picLocks noChangeAspect="1"/>
        </xdr:cNvPicPr>
      </xdr:nvPicPr>
      <xdr:blipFill rotWithShape="1">
        <a:blip xmlns:r="http://schemas.openxmlformats.org/officeDocument/2006/relationships" r:embed="rId1"/>
        <a:srcRect l="16336" t="18866" r="48918" b="64860"/>
        <a:stretch/>
      </xdr:blipFill>
      <xdr:spPr>
        <a:xfrm>
          <a:off x="7031360" y="1330037"/>
          <a:ext cx="7502059" cy="1953489"/>
        </a:xfrm>
        <a:prstGeom prst="rect">
          <a:avLst/>
        </a:prstGeom>
      </xdr:spPr>
    </xdr:pic>
    <xdr:clientData/>
  </xdr:twoCellAnchor>
  <xdr:twoCellAnchor editAs="oneCell">
    <xdr:from>
      <xdr:col>0</xdr:col>
      <xdr:colOff>41563</xdr:colOff>
      <xdr:row>2</xdr:row>
      <xdr:rowOff>41563</xdr:rowOff>
    </xdr:from>
    <xdr:to>
      <xdr:col>15</xdr:col>
      <xdr:colOff>272201</xdr:colOff>
      <xdr:row>9</xdr:row>
      <xdr:rowOff>0</xdr:rowOff>
    </xdr:to>
    <xdr:pic>
      <xdr:nvPicPr>
        <xdr:cNvPr id="3" name="Imagen 2">
          <a:extLst>
            <a:ext uri="{FF2B5EF4-FFF2-40B4-BE49-F238E27FC236}">
              <a16:creationId xmlns:a16="http://schemas.microsoft.com/office/drawing/2014/main" id="{026ECE36-8EA6-49B4-90E1-1BFFCA4D5A51}"/>
            </a:ext>
          </a:extLst>
        </xdr:cNvPr>
        <xdr:cNvPicPr>
          <a:picLocks noChangeAspect="1"/>
        </xdr:cNvPicPr>
      </xdr:nvPicPr>
      <xdr:blipFill rotWithShape="1">
        <a:blip xmlns:r="http://schemas.openxmlformats.org/officeDocument/2006/relationships" r:embed="rId2"/>
        <a:srcRect l="12426" t="16433" r="8625" b="71714"/>
        <a:stretch/>
      </xdr:blipFill>
      <xdr:spPr>
        <a:xfrm>
          <a:off x="41563" y="41563"/>
          <a:ext cx="14436437" cy="1219201"/>
        </a:xfrm>
        <a:prstGeom prst="rect">
          <a:avLst/>
        </a:prstGeom>
      </xdr:spPr>
    </xdr:pic>
    <xdr:clientData/>
  </xdr:twoCellAnchor>
  <xdr:twoCellAnchor>
    <xdr:from>
      <xdr:col>9</xdr:col>
      <xdr:colOff>53788</xdr:colOff>
      <xdr:row>23</xdr:row>
      <xdr:rowOff>53788</xdr:rowOff>
    </xdr:from>
    <xdr:to>
      <xdr:col>17</xdr:col>
      <xdr:colOff>618565</xdr:colOff>
      <xdr:row>31</xdr:row>
      <xdr:rowOff>125506</xdr:rowOff>
    </xdr:to>
    <xdr:sp macro="" textlink="">
      <xdr:nvSpPr>
        <xdr:cNvPr id="4" name="CuadroTexto 3">
          <a:extLst>
            <a:ext uri="{FF2B5EF4-FFF2-40B4-BE49-F238E27FC236}">
              <a16:creationId xmlns:a16="http://schemas.microsoft.com/office/drawing/2014/main" id="{48E39774-4138-4785-813F-2D91B321DF79}"/>
            </a:ext>
          </a:extLst>
        </xdr:cNvPr>
        <xdr:cNvSpPr txBox="1"/>
      </xdr:nvSpPr>
      <xdr:spPr>
        <a:xfrm>
          <a:off x="7431741" y="3460376"/>
          <a:ext cx="6875930" cy="1506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La casa que deseamos comprar tiene un precio de preventa determinado y el vendedor nos asegura que una vez</a:t>
          </a:r>
          <a:r>
            <a:rPr lang="es-MX" sz="1100" baseline="0"/>
            <a:t> entregando la obra, la casa va a apreciarse por lo menos al equivalente de la tasa cetes anual vigente + 2.5% capitalizable anual. Si la casa nos la entrega de hoy en 3 años. ¿Cuál será el valor de la casa si consideramos revenderla en el momento de la entrega?</a:t>
          </a:r>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xdr:colOff>
      <xdr:row>1</xdr:row>
      <xdr:rowOff>54430</xdr:rowOff>
    </xdr:from>
    <xdr:to>
      <xdr:col>5</xdr:col>
      <xdr:colOff>571631</xdr:colOff>
      <xdr:row>6</xdr:row>
      <xdr:rowOff>183930</xdr:rowOff>
    </xdr:to>
    <xdr:pic>
      <xdr:nvPicPr>
        <xdr:cNvPr id="2" name="Imagen 1">
          <a:extLst>
            <a:ext uri="{FF2B5EF4-FFF2-40B4-BE49-F238E27FC236}">
              <a16:creationId xmlns:a16="http://schemas.microsoft.com/office/drawing/2014/main" id="{7A2A5AFC-7B7E-43BF-8280-7C6846083429}"/>
            </a:ext>
          </a:extLst>
        </xdr:cNvPr>
        <xdr:cNvPicPr>
          <a:picLocks noChangeAspect="1"/>
        </xdr:cNvPicPr>
      </xdr:nvPicPr>
      <xdr:blipFill rotWithShape="1">
        <a:blip xmlns:r="http://schemas.openxmlformats.org/officeDocument/2006/relationships" r:embed="rId1"/>
        <a:srcRect l="6590" t="12342" r="29114" b="64886"/>
        <a:stretch/>
      </xdr:blipFill>
      <xdr:spPr>
        <a:xfrm>
          <a:off x="54428" y="326573"/>
          <a:ext cx="5252489" cy="10559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xdr:colOff>
      <xdr:row>2</xdr:row>
      <xdr:rowOff>22860</xdr:rowOff>
    </xdr:from>
    <xdr:to>
      <xdr:col>12</xdr:col>
      <xdr:colOff>563880</xdr:colOff>
      <xdr:row>7</xdr:row>
      <xdr:rowOff>38100</xdr:rowOff>
    </xdr:to>
    <xdr:sp macro="" textlink="">
      <xdr:nvSpPr>
        <xdr:cNvPr id="2" name="CuadroTexto 1">
          <a:extLst>
            <a:ext uri="{FF2B5EF4-FFF2-40B4-BE49-F238E27FC236}">
              <a16:creationId xmlns:a16="http://schemas.microsoft.com/office/drawing/2014/main" id="{17DD1FF7-07E2-4290-8DF8-5B37C0F95A2F}"/>
            </a:ext>
          </a:extLst>
        </xdr:cNvPr>
        <xdr:cNvSpPr txBox="1"/>
      </xdr:nvSpPr>
      <xdr:spPr>
        <a:xfrm>
          <a:off x="5501640" y="449580"/>
          <a:ext cx="5311140" cy="929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Si al utilizar el ejemplo anterior, en vez de iniciar el pago del crédito, nos tomamos un periodo de gracia de 6 meses. ¿De cuánto serán</a:t>
          </a:r>
          <a:r>
            <a:rPr lang="es-MX" sz="1100" baseline="0"/>
            <a:t> mis pagos para terminar el crédito en 36 meses una vez se comience el primer pago?</a:t>
          </a:r>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1</xdr:row>
      <xdr:rowOff>38100</xdr:rowOff>
    </xdr:from>
    <xdr:to>
      <xdr:col>17</xdr:col>
      <xdr:colOff>411002</xdr:colOff>
      <xdr:row>15</xdr:row>
      <xdr:rowOff>64127</xdr:rowOff>
    </xdr:to>
    <xdr:pic>
      <xdr:nvPicPr>
        <xdr:cNvPr id="2" name="Imagen 1">
          <a:extLst>
            <a:ext uri="{FF2B5EF4-FFF2-40B4-BE49-F238E27FC236}">
              <a16:creationId xmlns:a16="http://schemas.microsoft.com/office/drawing/2014/main" id="{AD1F08F2-5CE5-4AF6-BF8C-ECAFE6FF701E}"/>
            </a:ext>
          </a:extLst>
        </xdr:cNvPr>
        <xdr:cNvPicPr>
          <a:picLocks noChangeAspect="1"/>
        </xdr:cNvPicPr>
      </xdr:nvPicPr>
      <xdr:blipFill>
        <a:blip xmlns:r="http://schemas.openxmlformats.org/officeDocument/2006/relationships" r:embed="rId1"/>
        <a:stretch>
          <a:fillRect/>
        </a:stretch>
      </xdr:blipFill>
      <xdr:spPr>
        <a:xfrm>
          <a:off x="9189720" y="304800"/>
          <a:ext cx="5958362" cy="2731127"/>
        </a:xfrm>
        <a:prstGeom prst="rect">
          <a:avLst/>
        </a:prstGeom>
      </xdr:spPr>
    </xdr:pic>
    <xdr:clientData/>
  </xdr:twoCellAnchor>
  <xdr:twoCellAnchor editAs="oneCell">
    <xdr:from>
      <xdr:col>10</xdr:col>
      <xdr:colOff>175260</xdr:colOff>
      <xdr:row>16</xdr:row>
      <xdr:rowOff>15240</xdr:rowOff>
    </xdr:from>
    <xdr:to>
      <xdr:col>17</xdr:col>
      <xdr:colOff>481965</xdr:colOff>
      <xdr:row>26</xdr:row>
      <xdr:rowOff>97696</xdr:rowOff>
    </xdr:to>
    <xdr:pic>
      <xdr:nvPicPr>
        <xdr:cNvPr id="3" name="Imagen 2">
          <a:extLst>
            <a:ext uri="{FF2B5EF4-FFF2-40B4-BE49-F238E27FC236}">
              <a16:creationId xmlns:a16="http://schemas.microsoft.com/office/drawing/2014/main" id="{973155FB-68BF-4D44-9AE2-F9D384AEF19F}"/>
            </a:ext>
          </a:extLst>
        </xdr:cNvPr>
        <xdr:cNvPicPr>
          <a:picLocks noChangeAspect="1"/>
        </xdr:cNvPicPr>
      </xdr:nvPicPr>
      <xdr:blipFill>
        <a:blip xmlns:r="http://schemas.openxmlformats.org/officeDocument/2006/relationships" r:embed="rId2"/>
        <a:stretch>
          <a:fillRect/>
        </a:stretch>
      </xdr:blipFill>
      <xdr:spPr>
        <a:xfrm>
          <a:off x="9364980" y="3169920"/>
          <a:ext cx="5854065" cy="1911256"/>
        </a:xfrm>
        <a:prstGeom prst="rect">
          <a:avLst/>
        </a:prstGeom>
      </xdr:spPr>
    </xdr:pic>
    <xdr:clientData/>
  </xdr:twoCellAnchor>
  <xdr:twoCellAnchor>
    <xdr:from>
      <xdr:col>11</xdr:col>
      <xdr:colOff>381000</xdr:colOff>
      <xdr:row>21</xdr:row>
      <xdr:rowOff>152400</xdr:rowOff>
    </xdr:from>
    <xdr:to>
      <xdr:col>11</xdr:col>
      <xdr:colOff>678180</xdr:colOff>
      <xdr:row>23</xdr:row>
      <xdr:rowOff>30480</xdr:rowOff>
    </xdr:to>
    <xdr:sp macro="" textlink="">
      <xdr:nvSpPr>
        <xdr:cNvPr id="4" name="Elipse 3">
          <a:extLst>
            <a:ext uri="{FF2B5EF4-FFF2-40B4-BE49-F238E27FC236}">
              <a16:creationId xmlns:a16="http://schemas.microsoft.com/office/drawing/2014/main" id="{ADC827FD-6E28-4627-9486-40B918A19E4E}"/>
            </a:ext>
          </a:extLst>
        </xdr:cNvPr>
        <xdr:cNvSpPr/>
      </xdr:nvSpPr>
      <xdr:spPr>
        <a:xfrm>
          <a:off x="10363200" y="4221480"/>
          <a:ext cx="297180" cy="2438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533400</xdr:colOff>
      <xdr:row>10</xdr:row>
      <xdr:rowOff>76200</xdr:rowOff>
    </xdr:from>
    <xdr:to>
      <xdr:col>8</xdr:col>
      <xdr:colOff>518160</xdr:colOff>
      <xdr:row>16</xdr:row>
      <xdr:rowOff>0</xdr:rowOff>
    </xdr:to>
    <xdr:sp macro="" textlink="">
      <xdr:nvSpPr>
        <xdr:cNvPr id="5" name="CuadroTexto 4">
          <a:extLst>
            <a:ext uri="{FF2B5EF4-FFF2-40B4-BE49-F238E27FC236}">
              <a16:creationId xmlns:a16="http://schemas.microsoft.com/office/drawing/2014/main" id="{A95A2F48-3BB5-4F19-BB75-70E54E3EA7C4}"/>
            </a:ext>
          </a:extLst>
        </xdr:cNvPr>
        <xdr:cNvSpPr txBox="1"/>
      </xdr:nvSpPr>
      <xdr:spPr>
        <a:xfrm>
          <a:off x="6842760" y="2103120"/>
          <a:ext cx="2217420" cy="1051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Asi</a:t>
          </a:r>
          <a:r>
            <a:rPr lang="es-MX" sz="1100" baseline="0"/>
            <a:t> obtenemos el saldo insoluto al periodo que deseamos validar.</a:t>
          </a:r>
        </a:p>
        <a:p>
          <a:endParaRPr lang="es-MX" sz="1100" baseline="0"/>
        </a:p>
        <a:p>
          <a:r>
            <a:rPr lang="es-MX" sz="1100" baseline="0"/>
            <a:t>VP-PAGO CAPITAL DEL PERIODO 0 AL PERIODO BUSCADO</a:t>
          </a:r>
        </a:p>
        <a:p>
          <a:endParaRPr lang="es-MX" sz="1100" baseline="0"/>
        </a:p>
        <a:p>
          <a:endParaRPr lang="es-MX" sz="1100"/>
        </a:p>
      </xdr:txBody>
    </xdr:sp>
    <xdr:clientData/>
  </xdr:twoCellAnchor>
  <xdr:twoCellAnchor>
    <xdr:from>
      <xdr:col>6</xdr:col>
      <xdr:colOff>38100</xdr:colOff>
      <xdr:row>11</xdr:row>
      <xdr:rowOff>76200</xdr:rowOff>
    </xdr:from>
    <xdr:to>
      <xdr:col>6</xdr:col>
      <xdr:colOff>472440</xdr:colOff>
      <xdr:row>13</xdr:row>
      <xdr:rowOff>68580</xdr:rowOff>
    </xdr:to>
    <xdr:cxnSp macro="">
      <xdr:nvCxnSpPr>
        <xdr:cNvPr id="7" name="Conector recto de flecha 6">
          <a:extLst>
            <a:ext uri="{FF2B5EF4-FFF2-40B4-BE49-F238E27FC236}">
              <a16:creationId xmlns:a16="http://schemas.microsoft.com/office/drawing/2014/main" id="{3B94E0F3-8354-4C85-906C-3FC55736261E}"/>
            </a:ext>
          </a:extLst>
        </xdr:cNvPr>
        <xdr:cNvCxnSpPr/>
      </xdr:nvCxnSpPr>
      <xdr:spPr>
        <a:xfrm>
          <a:off x="6347460" y="2286000"/>
          <a:ext cx="43434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21066</xdr:colOff>
      <xdr:row>10</xdr:row>
      <xdr:rowOff>73510</xdr:rowOff>
    </xdr:from>
    <xdr:to>
      <xdr:col>7</xdr:col>
      <xdr:colOff>190937</xdr:colOff>
      <xdr:row>23</xdr:row>
      <xdr:rowOff>126145</xdr:rowOff>
    </xdr:to>
    <xdr:pic>
      <xdr:nvPicPr>
        <xdr:cNvPr id="2" name="Imagen 1">
          <a:extLst>
            <a:ext uri="{FF2B5EF4-FFF2-40B4-BE49-F238E27FC236}">
              <a16:creationId xmlns:a16="http://schemas.microsoft.com/office/drawing/2014/main" id="{9E69CCDC-B262-41D6-978F-C3B66BCF3679}"/>
            </a:ext>
          </a:extLst>
        </xdr:cNvPr>
        <xdr:cNvPicPr>
          <a:picLocks noChangeAspect="1"/>
        </xdr:cNvPicPr>
      </xdr:nvPicPr>
      <xdr:blipFill rotWithShape="1">
        <a:blip xmlns:r="http://schemas.openxmlformats.org/officeDocument/2006/relationships" r:embed="rId1"/>
        <a:srcRect l="10543" t="22744" r="63495" b="33236"/>
        <a:stretch/>
      </xdr:blipFill>
      <xdr:spPr>
        <a:xfrm>
          <a:off x="4189654" y="1866451"/>
          <a:ext cx="2536554" cy="2383459"/>
        </a:xfrm>
        <a:prstGeom prst="rect">
          <a:avLst/>
        </a:prstGeom>
      </xdr:spPr>
    </xdr:pic>
    <xdr:clientData/>
  </xdr:twoCellAnchor>
  <xdr:twoCellAnchor editAs="oneCell">
    <xdr:from>
      <xdr:col>0</xdr:col>
      <xdr:colOff>0</xdr:colOff>
      <xdr:row>3</xdr:row>
      <xdr:rowOff>0</xdr:rowOff>
    </xdr:from>
    <xdr:to>
      <xdr:col>12</xdr:col>
      <xdr:colOff>250372</xdr:colOff>
      <xdr:row>9</xdr:row>
      <xdr:rowOff>129278</xdr:rowOff>
    </xdr:to>
    <xdr:pic>
      <xdr:nvPicPr>
        <xdr:cNvPr id="3" name="Imagen 2">
          <a:extLst>
            <a:ext uri="{FF2B5EF4-FFF2-40B4-BE49-F238E27FC236}">
              <a16:creationId xmlns:a16="http://schemas.microsoft.com/office/drawing/2014/main" id="{AE258A6C-CE7E-4CFF-A398-5B6064D14D23}"/>
            </a:ext>
          </a:extLst>
        </xdr:cNvPr>
        <xdr:cNvPicPr>
          <a:picLocks noChangeAspect="1"/>
        </xdr:cNvPicPr>
      </xdr:nvPicPr>
      <xdr:blipFill rotWithShape="1">
        <a:blip xmlns:r="http://schemas.openxmlformats.org/officeDocument/2006/relationships" r:embed="rId2"/>
        <a:srcRect l="12426" t="16433" r="8625" b="71714"/>
        <a:stretch/>
      </xdr:blipFill>
      <xdr:spPr>
        <a:xfrm>
          <a:off x="0" y="0"/>
          <a:ext cx="10712824" cy="1205043"/>
        </a:xfrm>
        <a:prstGeom prst="rect">
          <a:avLst/>
        </a:prstGeom>
      </xdr:spPr>
    </xdr:pic>
    <xdr:clientData/>
  </xdr:twoCellAnchor>
  <xdr:twoCellAnchor editAs="oneCell">
    <xdr:from>
      <xdr:col>7</xdr:col>
      <xdr:colOff>404693</xdr:colOff>
      <xdr:row>10</xdr:row>
      <xdr:rowOff>84526</xdr:rowOff>
    </xdr:from>
    <xdr:to>
      <xdr:col>10</xdr:col>
      <xdr:colOff>494980</xdr:colOff>
      <xdr:row>23</xdr:row>
      <xdr:rowOff>135110</xdr:rowOff>
    </xdr:to>
    <xdr:pic>
      <xdr:nvPicPr>
        <xdr:cNvPr id="5" name="Imagen 4">
          <a:extLst>
            <a:ext uri="{FF2B5EF4-FFF2-40B4-BE49-F238E27FC236}">
              <a16:creationId xmlns:a16="http://schemas.microsoft.com/office/drawing/2014/main" id="{D1CD1BD6-97D2-4181-82BA-AF66770B9EFC}"/>
            </a:ext>
          </a:extLst>
        </xdr:cNvPr>
        <xdr:cNvPicPr>
          <a:picLocks noChangeAspect="1"/>
        </xdr:cNvPicPr>
      </xdr:nvPicPr>
      <xdr:blipFill rotWithShape="1">
        <a:blip xmlns:r="http://schemas.openxmlformats.org/officeDocument/2006/relationships" r:embed="rId3"/>
        <a:srcRect l="36818" t="22050" r="37816" b="34736"/>
        <a:stretch/>
      </xdr:blipFill>
      <xdr:spPr>
        <a:xfrm>
          <a:off x="6939964" y="1877467"/>
          <a:ext cx="2456969" cy="2381408"/>
        </a:xfrm>
        <a:prstGeom prst="rect">
          <a:avLst/>
        </a:prstGeom>
      </xdr:spPr>
    </xdr:pic>
    <xdr:clientData/>
  </xdr:twoCellAnchor>
  <xdr:twoCellAnchor>
    <xdr:from>
      <xdr:col>4</xdr:col>
      <xdr:colOff>48665</xdr:colOff>
      <xdr:row>24</xdr:row>
      <xdr:rowOff>39699</xdr:rowOff>
    </xdr:from>
    <xdr:to>
      <xdr:col>7</xdr:col>
      <xdr:colOff>48666</xdr:colOff>
      <xdr:row>36</xdr:row>
      <xdr:rowOff>55707</xdr:rowOff>
    </xdr:to>
    <xdr:sp macro="" textlink="">
      <xdr:nvSpPr>
        <xdr:cNvPr id="6" name="CuadroTexto 5">
          <a:extLst>
            <a:ext uri="{FF2B5EF4-FFF2-40B4-BE49-F238E27FC236}">
              <a16:creationId xmlns:a16="http://schemas.microsoft.com/office/drawing/2014/main" id="{E6C5E7CC-1592-4001-B9D9-F57237E9CF0C}"/>
            </a:ext>
          </a:extLst>
        </xdr:cNvPr>
        <xdr:cNvSpPr txBox="1"/>
      </xdr:nvSpPr>
      <xdr:spPr>
        <a:xfrm>
          <a:off x="4217253" y="4342758"/>
          <a:ext cx="2366684" cy="21675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Supuestos:</a:t>
          </a:r>
        </a:p>
        <a:p>
          <a:r>
            <a:rPr lang="es-MX" sz="1100"/>
            <a:t>Tasa</a:t>
          </a:r>
          <a:r>
            <a:rPr lang="es-MX" sz="1100" baseline="0"/>
            <a:t> de rendimiento esperado CETES Anual + 10.15%</a:t>
          </a:r>
        </a:p>
        <a:p>
          <a:endParaRPr lang="es-MX" sz="1100" baseline="0"/>
        </a:p>
        <a:p>
          <a:r>
            <a:rPr lang="es-MX" sz="1100"/>
            <a:t>Durante</a:t>
          </a:r>
          <a:r>
            <a:rPr lang="es-MX" sz="1100" baseline="0"/>
            <a:t> los primeros 6 meses nos garantizan que el ingreso incrementará a razón de $4,000 mensuales partiendo de $25,000 pesos mensuales.</a:t>
          </a:r>
        </a:p>
        <a:p>
          <a:endParaRPr lang="es-MX" sz="1100" baseline="0"/>
        </a:p>
        <a:p>
          <a:r>
            <a:rPr lang="es-MX" sz="1100" baseline="0"/>
            <a:t>El proyecto es a 12 meses.</a:t>
          </a:r>
          <a:endParaRPr lang="es-MX" sz="1100"/>
        </a:p>
      </xdr:txBody>
    </xdr:sp>
    <xdr:clientData/>
  </xdr:twoCellAnchor>
  <xdr:twoCellAnchor>
    <xdr:from>
      <xdr:col>7</xdr:col>
      <xdr:colOff>447595</xdr:colOff>
      <xdr:row>24</xdr:row>
      <xdr:rowOff>48665</xdr:rowOff>
    </xdr:from>
    <xdr:to>
      <xdr:col>10</xdr:col>
      <xdr:colOff>447595</xdr:colOff>
      <xdr:row>36</xdr:row>
      <xdr:rowOff>64673</xdr:rowOff>
    </xdr:to>
    <xdr:sp macro="" textlink="">
      <xdr:nvSpPr>
        <xdr:cNvPr id="7" name="CuadroTexto 6">
          <a:extLst>
            <a:ext uri="{FF2B5EF4-FFF2-40B4-BE49-F238E27FC236}">
              <a16:creationId xmlns:a16="http://schemas.microsoft.com/office/drawing/2014/main" id="{E91D6F7D-0EDB-4B2E-8383-8115F362058B}"/>
            </a:ext>
          </a:extLst>
        </xdr:cNvPr>
        <xdr:cNvSpPr txBox="1"/>
      </xdr:nvSpPr>
      <xdr:spPr>
        <a:xfrm>
          <a:off x="6982866" y="4351724"/>
          <a:ext cx="2366682" cy="21675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Supuestos:</a:t>
          </a:r>
        </a:p>
        <a:p>
          <a:r>
            <a:rPr lang="es-MX" sz="1100"/>
            <a:t>Tasa</a:t>
          </a:r>
          <a:r>
            <a:rPr lang="es-MX" sz="1100" baseline="0"/>
            <a:t> de rendimiento esperado CETES Anual + 10.15%</a:t>
          </a:r>
        </a:p>
        <a:p>
          <a:endParaRPr lang="es-MX" sz="1100" baseline="0"/>
        </a:p>
        <a:p>
          <a:r>
            <a:rPr lang="es-MX" sz="1100"/>
            <a:t>Durante</a:t>
          </a:r>
          <a:r>
            <a:rPr lang="es-MX" sz="1100" baseline="0"/>
            <a:t> los primeros 3 meses nos garantizan que el ingreso incrementará a razón de $7,500 mensuales partiendo de $32,000 pesos mensuales.</a:t>
          </a:r>
        </a:p>
        <a:p>
          <a:endParaRPr lang="es-MX" sz="1100" baseline="0"/>
        </a:p>
        <a:p>
          <a:r>
            <a:rPr lang="es-MX" sz="1100" baseline="0"/>
            <a:t>El proyecto es a 12 meses.</a:t>
          </a:r>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30480</xdr:colOff>
      <xdr:row>0</xdr:row>
      <xdr:rowOff>152400</xdr:rowOff>
    </xdr:from>
    <xdr:to>
      <xdr:col>12</xdr:col>
      <xdr:colOff>22860</xdr:colOff>
      <xdr:row>6</xdr:row>
      <xdr:rowOff>160020</xdr:rowOff>
    </xdr:to>
    <xdr:sp macro="" textlink="">
      <xdr:nvSpPr>
        <xdr:cNvPr id="2" name="CuadroTexto 1">
          <a:extLst>
            <a:ext uri="{FF2B5EF4-FFF2-40B4-BE49-F238E27FC236}">
              <a16:creationId xmlns:a16="http://schemas.microsoft.com/office/drawing/2014/main" id="{FE936049-1F84-4884-A021-AF2181FC3AC5}"/>
            </a:ext>
          </a:extLst>
        </xdr:cNvPr>
        <xdr:cNvSpPr txBox="1"/>
      </xdr:nvSpPr>
      <xdr:spPr>
        <a:xfrm>
          <a:off x="8862060" y="152400"/>
          <a:ext cx="3162300"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a:t>La tasa interna de retorno (TIR) es la tasa de interés o rentabilidad que ofrece una inversión. Es decir, es el porcentaje de beneficio o pérdida que tendrá una inversión para las cantidades que no se han retirado del proyecto.</a:t>
          </a:r>
          <a:endParaRPr lang="es-MX" sz="1100"/>
        </a:p>
      </xdr:txBody>
    </xdr:sp>
    <xdr:clientData/>
  </xdr:twoCellAnchor>
  <xdr:twoCellAnchor>
    <xdr:from>
      <xdr:col>8</xdr:col>
      <xdr:colOff>45720</xdr:colOff>
      <xdr:row>7</xdr:row>
      <xdr:rowOff>114300</xdr:rowOff>
    </xdr:from>
    <xdr:to>
      <xdr:col>12</xdr:col>
      <xdr:colOff>38100</xdr:colOff>
      <xdr:row>13</xdr:row>
      <xdr:rowOff>121920</xdr:rowOff>
    </xdr:to>
    <xdr:sp macro="" textlink="">
      <xdr:nvSpPr>
        <xdr:cNvPr id="3" name="CuadroTexto 2">
          <a:extLst>
            <a:ext uri="{FF2B5EF4-FFF2-40B4-BE49-F238E27FC236}">
              <a16:creationId xmlns:a16="http://schemas.microsoft.com/office/drawing/2014/main" id="{ABEB056E-722D-4973-947A-A6482C536997}"/>
            </a:ext>
          </a:extLst>
        </xdr:cNvPr>
        <xdr:cNvSpPr txBox="1"/>
      </xdr:nvSpPr>
      <xdr:spPr>
        <a:xfrm>
          <a:off x="8877300" y="1394460"/>
          <a:ext cx="3162300"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a:t>Es una medida utilizada en la evaluación de proyectos de inversión que está muy relacionada con el VPN. También se define como el valor de la tasa de descuento que hace que el VAN sea igual a cero, para un proyecto de inversión dado.</a:t>
          </a:r>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757517</xdr:colOff>
      <xdr:row>10</xdr:row>
      <xdr:rowOff>98611</xdr:rowOff>
    </xdr:from>
    <xdr:to>
      <xdr:col>9</xdr:col>
      <xdr:colOff>124875</xdr:colOff>
      <xdr:row>19</xdr:row>
      <xdr:rowOff>17930</xdr:rowOff>
    </xdr:to>
    <xdr:pic>
      <xdr:nvPicPr>
        <xdr:cNvPr id="2" name="Imagen 1">
          <a:extLst>
            <a:ext uri="{FF2B5EF4-FFF2-40B4-BE49-F238E27FC236}">
              <a16:creationId xmlns:a16="http://schemas.microsoft.com/office/drawing/2014/main" id="{65D7A78C-3863-486F-A3B6-743BE3259447}"/>
            </a:ext>
          </a:extLst>
        </xdr:cNvPr>
        <xdr:cNvPicPr>
          <a:picLocks noChangeAspect="1"/>
        </xdr:cNvPicPr>
      </xdr:nvPicPr>
      <xdr:blipFill rotWithShape="1">
        <a:blip xmlns:r="http://schemas.openxmlformats.org/officeDocument/2006/relationships" r:embed="rId1"/>
        <a:srcRect l="47365" t="24897" r="16622" b="54653"/>
        <a:stretch/>
      </xdr:blipFill>
      <xdr:spPr>
        <a:xfrm>
          <a:off x="2891117" y="1891552"/>
          <a:ext cx="4889617" cy="1532966"/>
        </a:xfrm>
        <a:prstGeom prst="rect">
          <a:avLst/>
        </a:prstGeom>
      </xdr:spPr>
    </xdr:pic>
    <xdr:clientData/>
  </xdr:twoCellAnchor>
  <xdr:twoCellAnchor editAs="oneCell">
    <xdr:from>
      <xdr:col>3</xdr:col>
      <xdr:colOff>193861</xdr:colOff>
      <xdr:row>3</xdr:row>
      <xdr:rowOff>36980</xdr:rowOff>
    </xdr:from>
    <xdr:to>
      <xdr:col>6</xdr:col>
      <xdr:colOff>457200</xdr:colOff>
      <xdr:row>9</xdr:row>
      <xdr:rowOff>136876</xdr:rowOff>
    </xdr:to>
    <xdr:pic>
      <xdr:nvPicPr>
        <xdr:cNvPr id="3" name="Imagen 2">
          <a:extLst>
            <a:ext uri="{FF2B5EF4-FFF2-40B4-BE49-F238E27FC236}">
              <a16:creationId xmlns:a16="http://schemas.microsoft.com/office/drawing/2014/main" id="{477C5BB9-5B8A-4498-9212-5441E8A3F299}"/>
            </a:ext>
          </a:extLst>
        </xdr:cNvPr>
        <xdr:cNvPicPr>
          <a:picLocks noChangeAspect="1"/>
        </xdr:cNvPicPr>
      </xdr:nvPicPr>
      <xdr:blipFill rotWithShape="1">
        <a:blip xmlns:r="http://schemas.openxmlformats.org/officeDocument/2006/relationships" r:embed="rId2"/>
        <a:srcRect l="59070" t="24836" r="15406" b="53849"/>
        <a:stretch/>
      </xdr:blipFill>
      <xdr:spPr>
        <a:xfrm>
          <a:off x="3116355" y="574862"/>
          <a:ext cx="2630021" cy="1175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762000</xdr:colOff>
      <xdr:row>12</xdr:row>
      <xdr:rowOff>30480</xdr:rowOff>
    </xdr:from>
    <xdr:to>
      <xdr:col>7</xdr:col>
      <xdr:colOff>45720</xdr:colOff>
      <xdr:row>14</xdr:row>
      <xdr:rowOff>68318</xdr:rowOff>
    </xdr:to>
    <xdr:pic>
      <xdr:nvPicPr>
        <xdr:cNvPr id="2" name="Imagen 1">
          <a:extLst>
            <a:ext uri="{FF2B5EF4-FFF2-40B4-BE49-F238E27FC236}">
              <a16:creationId xmlns:a16="http://schemas.microsoft.com/office/drawing/2014/main" id="{EF35C202-8467-4AE8-9631-5E0139FA19CA}"/>
            </a:ext>
          </a:extLst>
        </xdr:cNvPr>
        <xdr:cNvPicPr>
          <a:picLocks noChangeAspect="1"/>
        </xdr:cNvPicPr>
      </xdr:nvPicPr>
      <xdr:blipFill rotWithShape="1">
        <a:blip xmlns:r="http://schemas.openxmlformats.org/officeDocument/2006/relationships" r:embed="rId1"/>
        <a:srcRect l="75493" t="24386" r="10030" b="71714"/>
        <a:stretch/>
      </xdr:blipFill>
      <xdr:spPr>
        <a:xfrm>
          <a:off x="4251960" y="2240280"/>
          <a:ext cx="2651760" cy="4035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AFC6-671C-453B-B295-839AE6A537F7}">
  <dimension ref="A1:I22"/>
  <sheetViews>
    <sheetView tabSelected="1" zoomScaleNormal="100" workbookViewId="0">
      <selection activeCell="H22" sqref="H22"/>
    </sheetView>
  </sheetViews>
  <sheetFormatPr baseColWidth="10" defaultRowHeight="14.4" x14ac:dyDescent="0.3"/>
  <cols>
    <col min="1" max="1" width="15.6640625" bestFit="1" customWidth="1"/>
    <col min="2" max="2" width="22.5546875" bestFit="1" customWidth="1"/>
    <col min="3" max="3" width="21" bestFit="1" customWidth="1"/>
    <col min="4" max="5" width="13.77734375" bestFit="1" customWidth="1"/>
    <col min="7" max="7" width="2" bestFit="1" customWidth="1"/>
  </cols>
  <sheetData>
    <row r="1" spans="1:9" x14ac:dyDescent="0.3">
      <c r="A1" s="123" t="s">
        <v>52</v>
      </c>
      <c r="B1" s="123"/>
      <c r="C1" s="123"/>
    </row>
    <row r="2" spans="1:9" x14ac:dyDescent="0.3">
      <c r="A2" s="123"/>
      <c r="B2" s="123"/>
      <c r="C2" s="123"/>
    </row>
    <row r="11" spans="1:9" x14ac:dyDescent="0.3">
      <c r="D11" s="125" t="s">
        <v>18</v>
      </c>
      <c r="E11" s="125"/>
    </row>
    <row r="12" spans="1:9" ht="15.6" x14ac:dyDescent="0.3">
      <c r="A12" s="124" t="s">
        <v>18</v>
      </c>
      <c r="B12" s="124"/>
      <c r="D12" s="111" t="s">
        <v>1</v>
      </c>
      <c r="E12" s="111" t="s">
        <v>21</v>
      </c>
      <c r="F12" s="111"/>
      <c r="G12" s="111"/>
      <c r="H12" s="111"/>
      <c r="I12" s="111"/>
    </row>
    <row r="13" spans="1:9" x14ac:dyDescent="0.3">
      <c r="A13" s="38" t="s">
        <v>0</v>
      </c>
      <c r="B13" s="25" t="s">
        <v>21</v>
      </c>
      <c r="D13" s="111" t="s">
        <v>0</v>
      </c>
      <c r="E13" s="112">
        <v>2801000</v>
      </c>
      <c r="F13" s="111"/>
      <c r="G13" s="111"/>
      <c r="H13" s="111"/>
      <c r="I13" s="111"/>
    </row>
    <row r="14" spans="1:9" x14ac:dyDescent="0.3">
      <c r="A14" s="38" t="s">
        <v>1</v>
      </c>
      <c r="B14" s="20">
        <v>-2801000</v>
      </c>
      <c r="D14" s="113" t="s">
        <v>30</v>
      </c>
      <c r="E14" s="117">
        <v>8.7400000000000005E-2</v>
      </c>
      <c r="F14" s="111" t="s">
        <v>69</v>
      </c>
      <c r="G14" s="115"/>
      <c r="H14" s="114"/>
      <c r="I14" s="113"/>
    </row>
    <row r="15" spans="1:9" x14ac:dyDescent="0.3">
      <c r="A15" s="38" t="s">
        <v>30</v>
      </c>
      <c r="B15" s="87">
        <f>6.56%+2.18%</f>
        <v>8.7399999999999992E-2</v>
      </c>
      <c r="C15" t="s">
        <v>69</v>
      </c>
      <c r="D15" s="111" t="s">
        <v>31</v>
      </c>
      <c r="E15" s="111">
        <v>1</v>
      </c>
      <c r="F15" s="111"/>
      <c r="G15" s="111"/>
      <c r="H15" s="111"/>
      <c r="I15" s="111"/>
    </row>
    <row r="16" spans="1:9" x14ac:dyDescent="0.3">
      <c r="A16" s="88" t="s">
        <v>31</v>
      </c>
      <c r="B16" s="25">
        <v>1</v>
      </c>
      <c r="C16" t="s">
        <v>66</v>
      </c>
      <c r="D16" s="111" t="s">
        <v>25</v>
      </c>
      <c r="E16" s="111">
        <v>1.5</v>
      </c>
      <c r="F16" s="111"/>
      <c r="G16" s="111"/>
      <c r="H16" s="111"/>
      <c r="I16" s="111"/>
    </row>
    <row r="17" spans="1:9" x14ac:dyDescent="0.3">
      <c r="A17" s="88" t="s">
        <v>25</v>
      </c>
      <c r="B17" s="25">
        <v>1.5</v>
      </c>
      <c r="D17" s="111" t="s">
        <v>49</v>
      </c>
      <c r="E17" s="111">
        <f>E15*E16</f>
        <v>1.5</v>
      </c>
      <c r="F17" s="111"/>
      <c r="G17" s="111"/>
      <c r="H17" s="111"/>
      <c r="I17" s="111"/>
    </row>
    <row r="18" spans="1:9" x14ac:dyDescent="0.3">
      <c r="A18" s="88" t="s">
        <v>26</v>
      </c>
      <c r="B18" s="38">
        <f>B16*B17</f>
        <v>1.5</v>
      </c>
      <c r="D18" s="116"/>
      <c r="E18" s="111"/>
      <c r="F18" s="111"/>
      <c r="G18" s="111"/>
      <c r="H18" s="111"/>
      <c r="I18" s="111"/>
    </row>
    <row r="19" spans="1:9" x14ac:dyDescent="0.3">
      <c r="A19" s="77" t="s">
        <v>0</v>
      </c>
      <c r="B19" s="76">
        <f>PV(B15,B18,,B14,0)</f>
        <v>2470182.927671053</v>
      </c>
    </row>
    <row r="21" spans="1:9" ht="21" x14ac:dyDescent="0.4">
      <c r="B21" s="106">
        <f>2801000/(1+0.0874)^(1.5)</f>
        <v>2470182.927671053</v>
      </c>
      <c r="C21" t="s">
        <v>68</v>
      </c>
      <c r="E21" s="110"/>
    </row>
    <row r="22" spans="1:9" ht="21" x14ac:dyDescent="0.4">
      <c r="B22" s="106"/>
    </row>
  </sheetData>
  <mergeCells count="3">
    <mergeCell ref="A1:C2"/>
    <mergeCell ref="A12:B12"/>
    <mergeCell ref="D11:E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3ADC-EB4B-4AB6-9862-8A6812A0A777}">
  <dimension ref="B1:I134"/>
  <sheetViews>
    <sheetView workbookViewId="0">
      <selection activeCell="I20" sqref="I20"/>
    </sheetView>
  </sheetViews>
  <sheetFormatPr baseColWidth="10" defaultRowHeight="14.4" x14ac:dyDescent="0.3"/>
  <cols>
    <col min="5" max="5" width="11.33203125" customWidth="1"/>
    <col min="6" max="6" width="24.21875" customWidth="1"/>
    <col min="7" max="7" width="13.33203125" customWidth="1"/>
    <col min="9" max="9" width="14" bestFit="1" customWidth="1"/>
  </cols>
  <sheetData>
    <row r="1" spans="2:7" ht="25.8" x14ac:dyDescent="0.5">
      <c r="B1" s="142" t="s">
        <v>61</v>
      </c>
      <c r="C1" s="142"/>
      <c r="D1" s="142"/>
      <c r="E1" s="142"/>
      <c r="F1" s="142"/>
      <c r="G1" s="142"/>
    </row>
    <row r="2" spans="2:7" ht="15" thickBot="1" x14ac:dyDescent="0.35"/>
    <row r="3" spans="2:7" x14ac:dyDescent="0.3">
      <c r="B3" s="143" t="s">
        <v>18</v>
      </c>
      <c r="C3" s="144"/>
      <c r="D3" s="104" t="s">
        <v>62</v>
      </c>
    </row>
    <row r="4" spans="2:7" x14ac:dyDescent="0.3">
      <c r="B4" s="59" t="s">
        <v>0</v>
      </c>
      <c r="C4" s="19">
        <f>-D4</f>
        <v>-30000</v>
      </c>
      <c r="D4" s="60">
        <f>C5*C10</f>
        <v>30000</v>
      </c>
      <c r="E4" s="145"/>
      <c r="F4" s="145"/>
    </row>
    <row r="5" spans="2:7" x14ac:dyDescent="0.3">
      <c r="B5" s="59" t="s">
        <v>63</v>
      </c>
      <c r="C5" s="19">
        <v>2500</v>
      </c>
      <c r="D5" s="62">
        <f>-C4/C10</f>
        <v>2500</v>
      </c>
    </row>
    <row r="6" spans="2:7" x14ac:dyDescent="0.3">
      <c r="B6" s="59" t="s">
        <v>64</v>
      </c>
      <c r="C6" s="64">
        <f>C7/C8</f>
        <v>2.7050000000000001E-2</v>
      </c>
      <c r="D6" s="65"/>
    </row>
    <row r="7" spans="2:7" x14ac:dyDescent="0.3">
      <c r="B7" s="59" t="s">
        <v>65</v>
      </c>
      <c r="C7" s="67">
        <v>0.3246</v>
      </c>
      <c r="D7" s="68"/>
    </row>
    <row r="8" spans="2:7" x14ac:dyDescent="0.3">
      <c r="B8" s="59" t="s">
        <v>24</v>
      </c>
      <c r="C8" s="24">
        <v>12</v>
      </c>
      <c r="D8" s="69"/>
      <c r="F8" s="28">
        <v>4</v>
      </c>
    </row>
    <row r="9" spans="2:7" x14ac:dyDescent="0.3">
      <c r="B9" s="59" t="s">
        <v>25</v>
      </c>
      <c r="C9" s="24">
        <v>1</v>
      </c>
      <c r="D9" s="69"/>
      <c r="F9" s="38" t="str">
        <f>"PAGO A CAPITAL "&amp;F8</f>
        <v>PAGO A CAPITAL 4</v>
      </c>
      <c r="G9" s="76">
        <f>PPMT(C6,F8,C10,C4,,0)</f>
        <v>2328.7303172459265</v>
      </c>
    </row>
    <row r="10" spans="2:7" ht="15" thickBot="1" x14ac:dyDescent="0.35">
      <c r="B10" s="70" t="s">
        <v>32</v>
      </c>
      <c r="C10" s="71">
        <f>C8*C9</f>
        <v>12</v>
      </c>
      <c r="D10" s="72"/>
      <c r="G10" s="10"/>
    </row>
    <row r="12" spans="2:7" ht="15" thickBot="1" x14ac:dyDescent="0.35"/>
    <row r="13" spans="2:7" ht="15" thickBot="1" x14ac:dyDescent="0.35">
      <c r="B13" s="42" t="s">
        <v>33</v>
      </c>
      <c r="C13" s="43">
        <f>SUBTOTAL(9,C15:C1331)</f>
        <v>35274.75</v>
      </c>
      <c r="D13" s="43">
        <f t="shared" ref="D13:E13" si="0">SUBTOTAL(9,D15:D1331)</f>
        <v>5274.75</v>
      </c>
      <c r="E13" s="43">
        <f t="shared" si="0"/>
        <v>30000</v>
      </c>
      <c r="F13" s="44">
        <f>-C4</f>
        <v>30000</v>
      </c>
    </row>
    <row r="14" spans="2:7" ht="15" thickBot="1" x14ac:dyDescent="0.35">
      <c r="B14" s="45" t="s">
        <v>34</v>
      </c>
      <c r="C14" s="46" t="s">
        <v>35</v>
      </c>
      <c r="D14" s="46" t="s">
        <v>36</v>
      </c>
      <c r="E14" s="46" t="s">
        <v>12</v>
      </c>
      <c r="F14" s="47" t="s">
        <v>13</v>
      </c>
    </row>
    <row r="15" spans="2:7" x14ac:dyDescent="0.3">
      <c r="B15" s="48">
        <v>1</v>
      </c>
      <c r="C15" s="105">
        <f>E15+D15</f>
        <v>3311.5</v>
      </c>
      <c r="D15" s="105">
        <f>F13*C6</f>
        <v>811.5</v>
      </c>
      <c r="E15" s="105">
        <f>$C$5</f>
        <v>2500</v>
      </c>
      <c r="F15" s="105">
        <f>F13-E15</f>
        <v>27500</v>
      </c>
    </row>
    <row r="16" spans="2:7" x14ac:dyDescent="0.3">
      <c r="B16" s="48">
        <v>2</v>
      </c>
      <c r="C16" s="105">
        <f>IF(B16&gt;$C$10,,E16+D16)</f>
        <v>3243.875</v>
      </c>
      <c r="D16" s="105">
        <f>IF(B16&gt;$C$10,,F15*$C$6)</f>
        <v>743.875</v>
      </c>
      <c r="E16" s="105">
        <f>IF(B16&gt;$C$10,,$C$5)</f>
        <v>2500</v>
      </c>
      <c r="F16" s="105">
        <f>IF(B16&gt;$C$10,,F15-E15)</f>
        <v>25000</v>
      </c>
    </row>
    <row r="17" spans="2:9" x14ac:dyDescent="0.3">
      <c r="B17" s="48">
        <v>3</v>
      </c>
      <c r="C17" s="105">
        <f t="shared" ref="C17:C80" si="1">IF(B17&gt;$C$10,,E17+D17)</f>
        <v>3176.25</v>
      </c>
      <c r="D17" s="105">
        <f t="shared" ref="D17:D80" si="2">IF(B17&gt;$C$10,,F16*$C$6)</f>
        <v>676.25</v>
      </c>
      <c r="E17" s="105">
        <f t="shared" ref="E17:E80" si="3">IF(B17&gt;$C$10,,$C$5)</f>
        <v>2500</v>
      </c>
      <c r="F17" s="105">
        <f t="shared" ref="F17:F80" si="4">IF(B17&gt;$C$10,,F16-E16)</f>
        <v>22500</v>
      </c>
    </row>
    <row r="18" spans="2:9" x14ac:dyDescent="0.3">
      <c r="B18" s="48">
        <v>4</v>
      </c>
      <c r="C18" s="105">
        <f t="shared" si="1"/>
        <v>3108.625</v>
      </c>
      <c r="D18" s="105">
        <f t="shared" si="2"/>
        <v>608.625</v>
      </c>
      <c r="E18" s="105">
        <f t="shared" si="3"/>
        <v>2500</v>
      </c>
      <c r="F18" s="105">
        <f t="shared" si="4"/>
        <v>20000</v>
      </c>
    </row>
    <row r="19" spans="2:9" x14ac:dyDescent="0.3">
      <c r="B19" s="48">
        <v>5</v>
      </c>
      <c r="C19" s="105">
        <f t="shared" si="1"/>
        <v>3041</v>
      </c>
      <c r="D19" s="105">
        <f t="shared" si="2"/>
        <v>541</v>
      </c>
      <c r="E19" s="105">
        <f t="shared" si="3"/>
        <v>2500</v>
      </c>
      <c r="F19" s="105">
        <f t="shared" si="4"/>
        <v>17500</v>
      </c>
    </row>
    <row r="20" spans="2:9" x14ac:dyDescent="0.3">
      <c r="B20" s="48">
        <v>6</v>
      </c>
      <c r="C20" s="105">
        <f t="shared" si="1"/>
        <v>2973.375</v>
      </c>
      <c r="D20" s="105">
        <f t="shared" si="2"/>
        <v>473.375</v>
      </c>
      <c r="E20" s="105">
        <f t="shared" si="3"/>
        <v>2500</v>
      </c>
      <c r="F20" s="105">
        <f t="shared" si="4"/>
        <v>15000</v>
      </c>
      <c r="I20" s="4"/>
    </row>
    <row r="21" spans="2:9" x14ac:dyDescent="0.3">
      <c r="B21" s="48">
        <v>7</v>
      </c>
      <c r="C21" s="105">
        <f t="shared" si="1"/>
        <v>2905.75</v>
      </c>
      <c r="D21" s="105">
        <f t="shared" si="2"/>
        <v>405.75</v>
      </c>
      <c r="E21" s="105">
        <f t="shared" si="3"/>
        <v>2500</v>
      </c>
      <c r="F21" s="105">
        <f t="shared" si="4"/>
        <v>12500</v>
      </c>
    </row>
    <row r="22" spans="2:9" x14ac:dyDescent="0.3">
      <c r="B22" s="48">
        <v>8</v>
      </c>
      <c r="C22" s="105">
        <f t="shared" si="1"/>
        <v>2838.125</v>
      </c>
      <c r="D22" s="105">
        <f t="shared" si="2"/>
        <v>338.125</v>
      </c>
      <c r="E22" s="105">
        <f t="shared" si="3"/>
        <v>2500</v>
      </c>
      <c r="F22" s="105">
        <f t="shared" si="4"/>
        <v>10000</v>
      </c>
    </row>
    <row r="23" spans="2:9" x14ac:dyDescent="0.3">
      <c r="B23" s="48">
        <v>9</v>
      </c>
      <c r="C23" s="105">
        <f t="shared" si="1"/>
        <v>2770.5</v>
      </c>
      <c r="D23" s="105">
        <f t="shared" si="2"/>
        <v>270.5</v>
      </c>
      <c r="E23" s="105">
        <f t="shared" si="3"/>
        <v>2500</v>
      </c>
      <c r="F23" s="105">
        <f t="shared" si="4"/>
        <v>7500</v>
      </c>
    </row>
    <row r="24" spans="2:9" x14ac:dyDescent="0.3">
      <c r="B24" s="48">
        <v>10</v>
      </c>
      <c r="C24" s="105">
        <f t="shared" si="1"/>
        <v>2702.875</v>
      </c>
      <c r="D24" s="105">
        <f t="shared" si="2"/>
        <v>202.875</v>
      </c>
      <c r="E24" s="105">
        <f t="shared" si="3"/>
        <v>2500</v>
      </c>
      <c r="F24" s="105">
        <f t="shared" si="4"/>
        <v>5000</v>
      </c>
    </row>
    <row r="25" spans="2:9" x14ac:dyDescent="0.3">
      <c r="B25" s="48">
        <v>11</v>
      </c>
      <c r="C25" s="105">
        <f t="shared" si="1"/>
        <v>2635.25</v>
      </c>
      <c r="D25" s="105">
        <f t="shared" si="2"/>
        <v>135.25</v>
      </c>
      <c r="E25" s="105">
        <f t="shared" si="3"/>
        <v>2500</v>
      </c>
      <c r="F25" s="105">
        <f t="shared" si="4"/>
        <v>2500</v>
      </c>
    </row>
    <row r="26" spans="2:9" x14ac:dyDescent="0.3">
      <c r="B26" s="48">
        <v>12</v>
      </c>
      <c r="C26" s="105">
        <f t="shared" si="1"/>
        <v>2567.625</v>
      </c>
      <c r="D26" s="105">
        <f t="shared" si="2"/>
        <v>67.625</v>
      </c>
      <c r="E26" s="105">
        <f t="shared" si="3"/>
        <v>2500</v>
      </c>
      <c r="F26" s="105">
        <f t="shared" si="4"/>
        <v>0</v>
      </c>
    </row>
    <row r="27" spans="2:9" x14ac:dyDescent="0.3">
      <c r="B27" s="48">
        <v>13</v>
      </c>
      <c r="C27" s="105">
        <f t="shared" si="1"/>
        <v>0</v>
      </c>
      <c r="D27" s="105">
        <f t="shared" si="2"/>
        <v>0</v>
      </c>
      <c r="E27" s="105">
        <f t="shared" si="3"/>
        <v>0</v>
      </c>
      <c r="F27" s="105">
        <f t="shared" si="4"/>
        <v>0</v>
      </c>
    </row>
    <row r="28" spans="2:9" x14ac:dyDescent="0.3">
      <c r="B28" s="48">
        <v>14</v>
      </c>
      <c r="C28" s="105">
        <f t="shared" si="1"/>
        <v>0</v>
      </c>
      <c r="D28" s="105">
        <f t="shared" si="2"/>
        <v>0</v>
      </c>
      <c r="E28" s="105">
        <f t="shared" si="3"/>
        <v>0</v>
      </c>
      <c r="F28" s="105">
        <f t="shared" si="4"/>
        <v>0</v>
      </c>
    </row>
    <row r="29" spans="2:9" x14ac:dyDescent="0.3">
      <c r="B29" s="48">
        <v>15</v>
      </c>
      <c r="C29" s="105">
        <f t="shared" si="1"/>
        <v>0</v>
      </c>
      <c r="D29" s="105">
        <f t="shared" si="2"/>
        <v>0</v>
      </c>
      <c r="E29" s="105">
        <f t="shared" si="3"/>
        <v>0</v>
      </c>
      <c r="F29" s="105">
        <f t="shared" si="4"/>
        <v>0</v>
      </c>
    </row>
    <row r="30" spans="2:9" x14ac:dyDescent="0.3">
      <c r="B30" s="48">
        <v>16</v>
      </c>
      <c r="C30" s="105">
        <f t="shared" si="1"/>
        <v>0</v>
      </c>
      <c r="D30" s="105">
        <f t="shared" si="2"/>
        <v>0</v>
      </c>
      <c r="E30" s="105">
        <f t="shared" si="3"/>
        <v>0</v>
      </c>
      <c r="F30" s="105">
        <f t="shared" si="4"/>
        <v>0</v>
      </c>
    </row>
    <row r="31" spans="2:9" x14ac:dyDescent="0.3">
      <c r="B31" s="48">
        <v>17</v>
      </c>
      <c r="C31" s="105">
        <f t="shared" si="1"/>
        <v>0</v>
      </c>
      <c r="D31" s="105">
        <f t="shared" si="2"/>
        <v>0</v>
      </c>
      <c r="E31" s="105">
        <f t="shared" si="3"/>
        <v>0</v>
      </c>
      <c r="F31" s="105">
        <f t="shared" si="4"/>
        <v>0</v>
      </c>
    </row>
    <row r="32" spans="2:9" x14ac:dyDescent="0.3">
      <c r="B32" s="48">
        <v>18</v>
      </c>
      <c r="C32" s="105">
        <f t="shared" si="1"/>
        <v>0</v>
      </c>
      <c r="D32" s="105">
        <f t="shared" si="2"/>
        <v>0</v>
      </c>
      <c r="E32" s="105">
        <f t="shared" si="3"/>
        <v>0</v>
      </c>
      <c r="F32" s="105">
        <f t="shared" si="4"/>
        <v>0</v>
      </c>
    </row>
    <row r="33" spans="2:7" x14ac:dyDescent="0.3">
      <c r="B33" s="48">
        <v>19</v>
      </c>
      <c r="C33" s="105">
        <f t="shared" si="1"/>
        <v>0</v>
      </c>
      <c r="D33" s="105">
        <f t="shared" si="2"/>
        <v>0</v>
      </c>
      <c r="E33" s="105">
        <f t="shared" si="3"/>
        <v>0</v>
      </c>
      <c r="F33" s="105">
        <f t="shared" si="4"/>
        <v>0</v>
      </c>
      <c r="G33" s="50"/>
    </row>
    <row r="34" spans="2:7" x14ac:dyDescent="0.3">
      <c r="B34" s="48">
        <v>20</v>
      </c>
      <c r="C34" s="105">
        <f t="shared" si="1"/>
        <v>0</v>
      </c>
      <c r="D34" s="105">
        <f t="shared" si="2"/>
        <v>0</v>
      </c>
      <c r="E34" s="105">
        <f t="shared" si="3"/>
        <v>0</v>
      </c>
      <c r="F34" s="105">
        <f t="shared" si="4"/>
        <v>0</v>
      </c>
      <c r="G34" s="50"/>
    </row>
    <row r="35" spans="2:7" x14ac:dyDescent="0.3">
      <c r="B35" s="48">
        <v>21</v>
      </c>
      <c r="C35" s="105">
        <f t="shared" si="1"/>
        <v>0</v>
      </c>
      <c r="D35" s="105">
        <f t="shared" si="2"/>
        <v>0</v>
      </c>
      <c r="E35" s="105">
        <f t="shared" si="3"/>
        <v>0</v>
      </c>
      <c r="F35" s="105">
        <f t="shared" si="4"/>
        <v>0</v>
      </c>
      <c r="G35" s="50"/>
    </row>
    <row r="36" spans="2:7" x14ac:dyDescent="0.3">
      <c r="B36" s="48">
        <v>22</v>
      </c>
      <c r="C36" s="105">
        <f t="shared" si="1"/>
        <v>0</v>
      </c>
      <c r="D36" s="105">
        <f t="shared" si="2"/>
        <v>0</v>
      </c>
      <c r="E36" s="105">
        <f t="shared" si="3"/>
        <v>0</v>
      </c>
      <c r="F36" s="105">
        <f t="shared" si="4"/>
        <v>0</v>
      </c>
      <c r="G36" s="50"/>
    </row>
    <row r="37" spans="2:7" x14ac:dyDescent="0.3">
      <c r="B37" s="48">
        <v>23</v>
      </c>
      <c r="C37" s="105">
        <f t="shared" si="1"/>
        <v>0</v>
      </c>
      <c r="D37" s="105">
        <f t="shared" si="2"/>
        <v>0</v>
      </c>
      <c r="E37" s="105">
        <f t="shared" si="3"/>
        <v>0</v>
      </c>
      <c r="F37" s="105">
        <f t="shared" si="4"/>
        <v>0</v>
      </c>
      <c r="G37" s="50"/>
    </row>
    <row r="38" spans="2:7" x14ac:dyDescent="0.3">
      <c r="B38" s="48">
        <v>24</v>
      </c>
      <c r="C38" s="105">
        <f t="shared" si="1"/>
        <v>0</v>
      </c>
      <c r="D38" s="105">
        <f t="shared" si="2"/>
        <v>0</v>
      </c>
      <c r="E38" s="105">
        <f t="shared" si="3"/>
        <v>0</v>
      </c>
      <c r="F38" s="105">
        <f t="shared" si="4"/>
        <v>0</v>
      </c>
      <c r="G38" s="50"/>
    </row>
    <row r="39" spans="2:7" x14ac:dyDescent="0.3">
      <c r="B39" s="48">
        <v>25</v>
      </c>
      <c r="C39" s="105">
        <f t="shared" si="1"/>
        <v>0</v>
      </c>
      <c r="D39" s="105">
        <f t="shared" si="2"/>
        <v>0</v>
      </c>
      <c r="E39" s="105">
        <f t="shared" si="3"/>
        <v>0</v>
      </c>
      <c r="F39" s="105">
        <f t="shared" si="4"/>
        <v>0</v>
      </c>
      <c r="G39" s="50"/>
    </row>
    <row r="40" spans="2:7" x14ac:dyDescent="0.3">
      <c r="B40" s="48">
        <v>26</v>
      </c>
      <c r="C40" s="105">
        <f t="shared" si="1"/>
        <v>0</v>
      </c>
      <c r="D40" s="105">
        <f t="shared" si="2"/>
        <v>0</v>
      </c>
      <c r="E40" s="105">
        <f t="shared" si="3"/>
        <v>0</v>
      </c>
      <c r="F40" s="105">
        <f t="shared" si="4"/>
        <v>0</v>
      </c>
      <c r="G40" s="50"/>
    </row>
    <row r="41" spans="2:7" x14ac:dyDescent="0.3">
      <c r="B41" s="48">
        <v>27</v>
      </c>
      <c r="C41" s="105">
        <f t="shared" si="1"/>
        <v>0</v>
      </c>
      <c r="D41" s="105">
        <f t="shared" si="2"/>
        <v>0</v>
      </c>
      <c r="E41" s="105">
        <f t="shared" si="3"/>
        <v>0</v>
      </c>
      <c r="F41" s="105">
        <f t="shared" si="4"/>
        <v>0</v>
      </c>
      <c r="G41" s="50"/>
    </row>
    <row r="42" spans="2:7" x14ac:dyDescent="0.3">
      <c r="B42" s="48">
        <v>28</v>
      </c>
      <c r="C42" s="105">
        <f t="shared" si="1"/>
        <v>0</v>
      </c>
      <c r="D42" s="105">
        <f t="shared" si="2"/>
        <v>0</v>
      </c>
      <c r="E42" s="105">
        <f t="shared" si="3"/>
        <v>0</v>
      </c>
      <c r="F42" s="105">
        <f t="shared" si="4"/>
        <v>0</v>
      </c>
      <c r="G42" s="50"/>
    </row>
    <row r="43" spans="2:7" x14ac:dyDescent="0.3">
      <c r="B43" s="48">
        <v>29</v>
      </c>
      <c r="C43" s="105">
        <f t="shared" si="1"/>
        <v>0</v>
      </c>
      <c r="D43" s="105">
        <f t="shared" si="2"/>
        <v>0</v>
      </c>
      <c r="E43" s="105">
        <f t="shared" si="3"/>
        <v>0</v>
      </c>
      <c r="F43" s="105">
        <f t="shared" si="4"/>
        <v>0</v>
      </c>
      <c r="G43" s="50"/>
    </row>
    <row r="44" spans="2:7" x14ac:dyDescent="0.3">
      <c r="B44" s="48">
        <v>30</v>
      </c>
      <c r="C44" s="105">
        <f t="shared" si="1"/>
        <v>0</v>
      </c>
      <c r="D44" s="105">
        <f t="shared" si="2"/>
        <v>0</v>
      </c>
      <c r="E44" s="105">
        <f t="shared" si="3"/>
        <v>0</v>
      </c>
      <c r="F44" s="105">
        <f t="shared" si="4"/>
        <v>0</v>
      </c>
      <c r="G44" s="50"/>
    </row>
    <row r="45" spans="2:7" x14ac:dyDescent="0.3">
      <c r="B45" s="48">
        <v>31</v>
      </c>
      <c r="C45" s="105">
        <f t="shared" si="1"/>
        <v>0</v>
      </c>
      <c r="D45" s="105">
        <f t="shared" si="2"/>
        <v>0</v>
      </c>
      <c r="E45" s="105">
        <f t="shared" si="3"/>
        <v>0</v>
      </c>
      <c r="F45" s="105">
        <f t="shared" si="4"/>
        <v>0</v>
      </c>
      <c r="G45" s="50"/>
    </row>
    <row r="46" spans="2:7" x14ac:dyDescent="0.3">
      <c r="B46" s="48">
        <v>32</v>
      </c>
      <c r="C46" s="105">
        <f t="shared" si="1"/>
        <v>0</v>
      </c>
      <c r="D46" s="105">
        <f t="shared" si="2"/>
        <v>0</v>
      </c>
      <c r="E46" s="105">
        <f t="shared" si="3"/>
        <v>0</v>
      </c>
      <c r="F46" s="105">
        <f t="shared" si="4"/>
        <v>0</v>
      </c>
      <c r="G46" s="50"/>
    </row>
    <row r="47" spans="2:7" x14ac:dyDescent="0.3">
      <c r="B47" s="48">
        <v>33</v>
      </c>
      <c r="C47" s="105">
        <f t="shared" si="1"/>
        <v>0</v>
      </c>
      <c r="D47" s="105">
        <f t="shared" si="2"/>
        <v>0</v>
      </c>
      <c r="E47" s="105">
        <f t="shared" si="3"/>
        <v>0</v>
      </c>
      <c r="F47" s="105">
        <f t="shared" si="4"/>
        <v>0</v>
      </c>
      <c r="G47" s="50"/>
    </row>
    <row r="48" spans="2:7" x14ac:dyDescent="0.3">
      <c r="B48" s="48">
        <v>34</v>
      </c>
      <c r="C48" s="105">
        <f t="shared" si="1"/>
        <v>0</v>
      </c>
      <c r="D48" s="105">
        <f t="shared" si="2"/>
        <v>0</v>
      </c>
      <c r="E48" s="105">
        <f t="shared" si="3"/>
        <v>0</v>
      </c>
      <c r="F48" s="105">
        <f t="shared" si="4"/>
        <v>0</v>
      </c>
      <c r="G48" s="50"/>
    </row>
    <row r="49" spans="2:7" x14ac:dyDescent="0.3">
      <c r="B49" s="48">
        <v>35</v>
      </c>
      <c r="C49" s="105">
        <f t="shared" si="1"/>
        <v>0</v>
      </c>
      <c r="D49" s="105">
        <f t="shared" si="2"/>
        <v>0</v>
      </c>
      <c r="E49" s="105">
        <f t="shared" si="3"/>
        <v>0</v>
      </c>
      <c r="F49" s="105">
        <f t="shared" si="4"/>
        <v>0</v>
      </c>
      <c r="G49" s="50"/>
    </row>
    <row r="50" spans="2:7" x14ac:dyDescent="0.3">
      <c r="B50" s="48">
        <v>36</v>
      </c>
      <c r="C50" s="105">
        <f t="shared" si="1"/>
        <v>0</v>
      </c>
      <c r="D50" s="105">
        <f t="shared" si="2"/>
        <v>0</v>
      </c>
      <c r="E50" s="105">
        <f t="shared" si="3"/>
        <v>0</v>
      </c>
      <c r="F50" s="105">
        <f t="shared" si="4"/>
        <v>0</v>
      </c>
      <c r="G50" s="50"/>
    </row>
    <row r="51" spans="2:7" x14ac:dyDescent="0.3">
      <c r="B51" s="48">
        <v>37</v>
      </c>
      <c r="C51" s="105">
        <f t="shared" si="1"/>
        <v>0</v>
      </c>
      <c r="D51" s="105">
        <f t="shared" si="2"/>
        <v>0</v>
      </c>
      <c r="E51" s="105">
        <f t="shared" si="3"/>
        <v>0</v>
      </c>
      <c r="F51" s="105">
        <f t="shared" si="4"/>
        <v>0</v>
      </c>
      <c r="G51" s="50"/>
    </row>
    <row r="52" spans="2:7" x14ac:dyDescent="0.3">
      <c r="B52" s="48">
        <v>38</v>
      </c>
      <c r="C52" s="105">
        <f t="shared" si="1"/>
        <v>0</v>
      </c>
      <c r="D52" s="105">
        <f t="shared" si="2"/>
        <v>0</v>
      </c>
      <c r="E52" s="105">
        <f t="shared" si="3"/>
        <v>0</v>
      </c>
      <c r="F52" s="105">
        <f t="shared" si="4"/>
        <v>0</v>
      </c>
      <c r="G52" s="50"/>
    </row>
    <row r="53" spans="2:7" x14ac:dyDescent="0.3">
      <c r="B53" s="48">
        <v>39</v>
      </c>
      <c r="C53" s="105">
        <f t="shared" si="1"/>
        <v>0</v>
      </c>
      <c r="D53" s="105">
        <f t="shared" si="2"/>
        <v>0</v>
      </c>
      <c r="E53" s="105">
        <f t="shared" si="3"/>
        <v>0</v>
      </c>
      <c r="F53" s="105">
        <f t="shared" si="4"/>
        <v>0</v>
      </c>
      <c r="G53" s="50"/>
    </row>
    <row r="54" spans="2:7" x14ac:dyDescent="0.3">
      <c r="B54" s="48">
        <v>40</v>
      </c>
      <c r="C54" s="105">
        <f t="shared" si="1"/>
        <v>0</v>
      </c>
      <c r="D54" s="105">
        <f t="shared" si="2"/>
        <v>0</v>
      </c>
      <c r="E54" s="105">
        <f t="shared" si="3"/>
        <v>0</v>
      </c>
      <c r="F54" s="105">
        <f t="shared" si="4"/>
        <v>0</v>
      </c>
      <c r="G54" s="50"/>
    </row>
    <row r="55" spans="2:7" x14ac:dyDescent="0.3">
      <c r="B55" s="48">
        <v>41</v>
      </c>
      <c r="C55" s="105">
        <f t="shared" si="1"/>
        <v>0</v>
      </c>
      <c r="D55" s="105">
        <f t="shared" si="2"/>
        <v>0</v>
      </c>
      <c r="E55" s="105">
        <f t="shared" si="3"/>
        <v>0</v>
      </c>
      <c r="F55" s="105">
        <f t="shared" si="4"/>
        <v>0</v>
      </c>
      <c r="G55" s="50"/>
    </row>
    <row r="56" spans="2:7" x14ac:dyDescent="0.3">
      <c r="B56" s="48">
        <v>42</v>
      </c>
      <c r="C56" s="105">
        <f t="shared" si="1"/>
        <v>0</v>
      </c>
      <c r="D56" s="105">
        <f t="shared" si="2"/>
        <v>0</v>
      </c>
      <c r="E56" s="105">
        <f t="shared" si="3"/>
        <v>0</v>
      </c>
      <c r="F56" s="105">
        <f t="shared" si="4"/>
        <v>0</v>
      </c>
      <c r="G56" s="50"/>
    </row>
    <row r="57" spans="2:7" x14ac:dyDescent="0.3">
      <c r="B57" s="48">
        <v>43</v>
      </c>
      <c r="C57" s="105">
        <f t="shared" si="1"/>
        <v>0</v>
      </c>
      <c r="D57" s="105">
        <f t="shared" si="2"/>
        <v>0</v>
      </c>
      <c r="E57" s="105">
        <f t="shared" si="3"/>
        <v>0</v>
      </c>
      <c r="F57" s="105">
        <f t="shared" si="4"/>
        <v>0</v>
      </c>
      <c r="G57" s="50"/>
    </row>
    <row r="58" spans="2:7" x14ac:dyDescent="0.3">
      <c r="B58" s="48">
        <v>44</v>
      </c>
      <c r="C58" s="105">
        <f t="shared" si="1"/>
        <v>0</v>
      </c>
      <c r="D58" s="105">
        <f t="shared" si="2"/>
        <v>0</v>
      </c>
      <c r="E58" s="105">
        <f t="shared" si="3"/>
        <v>0</v>
      </c>
      <c r="F58" s="105">
        <f t="shared" si="4"/>
        <v>0</v>
      </c>
      <c r="G58" s="50"/>
    </row>
    <row r="59" spans="2:7" x14ac:dyDescent="0.3">
      <c r="B59" s="48">
        <v>45</v>
      </c>
      <c r="C59" s="105">
        <f t="shared" si="1"/>
        <v>0</v>
      </c>
      <c r="D59" s="105">
        <f t="shared" si="2"/>
        <v>0</v>
      </c>
      <c r="E59" s="105">
        <f t="shared" si="3"/>
        <v>0</v>
      </c>
      <c r="F59" s="105">
        <f t="shared" si="4"/>
        <v>0</v>
      </c>
      <c r="G59" s="50"/>
    </row>
    <row r="60" spans="2:7" x14ac:dyDescent="0.3">
      <c r="B60" s="48">
        <v>46</v>
      </c>
      <c r="C60" s="105">
        <f t="shared" si="1"/>
        <v>0</v>
      </c>
      <c r="D60" s="105">
        <f t="shared" si="2"/>
        <v>0</v>
      </c>
      <c r="E60" s="105">
        <f t="shared" si="3"/>
        <v>0</v>
      </c>
      <c r="F60" s="105">
        <f t="shared" si="4"/>
        <v>0</v>
      </c>
      <c r="G60" s="50"/>
    </row>
    <row r="61" spans="2:7" x14ac:dyDescent="0.3">
      <c r="B61" s="48">
        <v>47</v>
      </c>
      <c r="C61" s="105">
        <f t="shared" si="1"/>
        <v>0</v>
      </c>
      <c r="D61" s="105">
        <f t="shared" si="2"/>
        <v>0</v>
      </c>
      <c r="E61" s="105">
        <f t="shared" si="3"/>
        <v>0</v>
      </c>
      <c r="F61" s="105">
        <f t="shared" si="4"/>
        <v>0</v>
      </c>
      <c r="G61" s="50"/>
    </row>
    <row r="62" spans="2:7" x14ac:dyDescent="0.3">
      <c r="B62" s="48">
        <v>48</v>
      </c>
      <c r="C62" s="105">
        <f t="shared" si="1"/>
        <v>0</v>
      </c>
      <c r="D62" s="105">
        <f t="shared" si="2"/>
        <v>0</v>
      </c>
      <c r="E62" s="105">
        <f t="shared" si="3"/>
        <v>0</v>
      </c>
      <c r="F62" s="105">
        <f t="shared" si="4"/>
        <v>0</v>
      </c>
      <c r="G62" s="50"/>
    </row>
    <row r="63" spans="2:7" x14ac:dyDescent="0.3">
      <c r="B63" s="48">
        <v>49</v>
      </c>
      <c r="C63" s="105">
        <f t="shared" si="1"/>
        <v>0</v>
      </c>
      <c r="D63" s="105">
        <f t="shared" si="2"/>
        <v>0</v>
      </c>
      <c r="E63" s="105">
        <f t="shared" si="3"/>
        <v>0</v>
      </c>
      <c r="F63" s="105">
        <f t="shared" si="4"/>
        <v>0</v>
      </c>
      <c r="G63" s="50"/>
    </row>
    <row r="64" spans="2:7" x14ac:dyDescent="0.3">
      <c r="B64" s="48">
        <v>50</v>
      </c>
      <c r="C64" s="105">
        <f t="shared" si="1"/>
        <v>0</v>
      </c>
      <c r="D64" s="105">
        <f t="shared" si="2"/>
        <v>0</v>
      </c>
      <c r="E64" s="105">
        <f t="shared" si="3"/>
        <v>0</v>
      </c>
      <c r="F64" s="105">
        <f t="shared" si="4"/>
        <v>0</v>
      </c>
      <c r="G64" s="50"/>
    </row>
    <row r="65" spans="2:7" x14ac:dyDescent="0.3">
      <c r="B65" s="48">
        <v>51</v>
      </c>
      <c r="C65" s="105">
        <f t="shared" si="1"/>
        <v>0</v>
      </c>
      <c r="D65" s="105">
        <f t="shared" si="2"/>
        <v>0</v>
      </c>
      <c r="E65" s="105">
        <f t="shared" si="3"/>
        <v>0</v>
      </c>
      <c r="F65" s="105">
        <f t="shared" si="4"/>
        <v>0</v>
      </c>
      <c r="G65" s="50"/>
    </row>
    <row r="66" spans="2:7" x14ac:dyDescent="0.3">
      <c r="B66" s="48">
        <v>52</v>
      </c>
      <c r="C66" s="105">
        <f t="shared" si="1"/>
        <v>0</v>
      </c>
      <c r="D66" s="105">
        <f t="shared" si="2"/>
        <v>0</v>
      </c>
      <c r="E66" s="105">
        <f t="shared" si="3"/>
        <v>0</v>
      </c>
      <c r="F66" s="105">
        <f t="shared" si="4"/>
        <v>0</v>
      </c>
      <c r="G66" s="50"/>
    </row>
    <row r="67" spans="2:7" x14ac:dyDescent="0.3">
      <c r="B67" s="48">
        <v>53</v>
      </c>
      <c r="C67" s="105">
        <f t="shared" si="1"/>
        <v>0</v>
      </c>
      <c r="D67" s="105">
        <f t="shared" si="2"/>
        <v>0</v>
      </c>
      <c r="E67" s="105">
        <f t="shared" si="3"/>
        <v>0</v>
      </c>
      <c r="F67" s="105">
        <f t="shared" si="4"/>
        <v>0</v>
      </c>
      <c r="G67" s="50"/>
    </row>
    <row r="68" spans="2:7" x14ac:dyDescent="0.3">
      <c r="B68" s="48">
        <v>54</v>
      </c>
      <c r="C68" s="105">
        <f t="shared" si="1"/>
        <v>0</v>
      </c>
      <c r="D68" s="105">
        <f t="shared" si="2"/>
        <v>0</v>
      </c>
      <c r="E68" s="105">
        <f t="shared" si="3"/>
        <v>0</v>
      </c>
      <c r="F68" s="105">
        <f t="shared" si="4"/>
        <v>0</v>
      </c>
      <c r="G68" s="50"/>
    </row>
    <row r="69" spans="2:7" x14ac:dyDescent="0.3">
      <c r="B69" s="48">
        <v>55</v>
      </c>
      <c r="C69" s="105">
        <f t="shared" si="1"/>
        <v>0</v>
      </c>
      <c r="D69" s="105">
        <f t="shared" si="2"/>
        <v>0</v>
      </c>
      <c r="E69" s="105">
        <f t="shared" si="3"/>
        <v>0</v>
      </c>
      <c r="F69" s="105">
        <f t="shared" si="4"/>
        <v>0</v>
      </c>
      <c r="G69" s="50"/>
    </row>
    <row r="70" spans="2:7" x14ac:dyDescent="0.3">
      <c r="B70" s="48">
        <v>56</v>
      </c>
      <c r="C70" s="105">
        <f t="shared" si="1"/>
        <v>0</v>
      </c>
      <c r="D70" s="105">
        <f t="shared" si="2"/>
        <v>0</v>
      </c>
      <c r="E70" s="105">
        <f t="shared" si="3"/>
        <v>0</v>
      </c>
      <c r="F70" s="105">
        <f t="shared" si="4"/>
        <v>0</v>
      </c>
      <c r="G70" s="50"/>
    </row>
    <row r="71" spans="2:7" x14ac:dyDescent="0.3">
      <c r="B71" s="48">
        <v>57</v>
      </c>
      <c r="C71" s="105">
        <f t="shared" si="1"/>
        <v>0</v>
      </c>
      <c r="D71" s="105">
        <f t="shared" si="2"/>
        <v>0</v>
      </c>
      <c r="E71" s="105">
        <f t="shared" si="3"/>
        <v>0</v>
      </c>
      <c r="F71" s="105">
        <f t="shared" si="4"/>
        <v>0</v>
      </c>
      <c r="G71" s="50"/>
    </row>
    <row r="72" spans="2:7" x14ac:dyDescent="0.3">
      <c r="B72" s="48">
        <v>58</v>
      </c>
      <c r="C72" s="105">
        <f t="shared" si="1"/>
        <v>0</v>
      </c>
      <c r="D72" s="105">
        <f t="shared" si="2"/>
        <v>0</v>
      </c>
      <c r="E72" s="105">
        <f t="shared" si="3"/>
        <v>0</v>
      </c>
      <c r="F72" s="105">
        <f t="shared" si="4"/>
        <v>0</v>
      </c>
      <c r="G72" s="50"/>
    </row>
    <row r="73" spans="2:7" x14ac:dyDescent="0.3">
      <c r="B73" s="48">
        <v>59</v>
      </c>
      <c r="C73" s="105">
        <f t="shared" si="1"/>
        <v>0</v>
      </c>
      <c r="D73" s="105">
        <f t="shared" si="2"/>
        <v>0</v>
      </c>
      <c r="E73" s="105">
        <f t="shared" si="3"/>
        <v>0</v>
      </c>
      <c r="F73" s="105">
        <f t="shared" si="4"/>
        <v>0</v>
      </c>
    </row>
    <row r="74" spans="2:7" x14ac:dyDescent="0.3">
      <c r="B74" s="48">
        <v>60</v>
      </c>
      <c r="C74" s="105">
        <f t="shared" si="1"/>
        <v>0</v>
      </c>
      <c r="D74" s="105">
        <f t="shared" si="2"/>
        <v>0</v>
      </c>
      <c r="E74" s="105">
        <f t="shared" si="3"/>
        <v>0</v>
      </c>
      <c r="F74" s="105">
        <f t="shared" si="4"/>
        <v>0</v>
      </c>
    </row>
    <row r="75" spans="2:7" x14ac:dyDescent="0.3">
      <c r="B75" s="48">
        <v>61</v>
      </c>
      <c r="C75" s="105">
        <f t="shared" si="1"/>
        <v>0</v>
      </c>
      <c r="D75" s="105">
        <f t="shared" si="2"/>
        <v>0</v>
      </c>
      <c r="E75" s="105">
        <f t="shared" si="3"/>
        <v>0</v>
      </c>
      <c r="F75" s="105">
        <f t="shared" si="4"/>
        <v>0</v>
      </c>
    </row>
    <row r="76" spans="2:7" x14ac:dyDescent="0.3">
      <c r="B76" s="48">
        <v>62</v>
      </c>
      <c r="C76" s="105">
        <f t="shared" si="1"/>
        <v>0</v>
      </c>
      <c r="D76" s="105">
        <f t="shared" si="2"/>
        <v>0</v>
      </c>
      <c r="E76" s="105">
        <f t="shared" si="3"/>
        <v>0</v>
      </c>
      <c r="F76" s="105">
        <f t="shared" si="4"/>
        <v>0</v>
      </c>
    </row>
    <row r="77" spans="2:7" x14ac:dyDescent="0.3">
      <c r="B77" s="48">
        <v>63</v>
      </c>
      <c r="C77" s="105">
        <f t="shared" si="1"/>
        <v>0</v>
      </c>
      <c r="D77" s="105">
        <f t="shared" si="2"/>
        <v>0</v>
      </c>
      <c r="E77" s="105">
        <f t="shared" si="3"/>
        <v>0</v>
      </c>
      <c r="F77" s="105">
        <f t="shared" si="4"/>
        <v>0</v>
      </c>
    </row>
    <row r="78" spans="2:7" x14ac:dyDescent="0.3">
      <c r="B78" s="48">
        <v>64</v>
      </c>
      <c r="C78" s="105">
        <f t="shared" si="1"/>
        <v>0</v>
      </c>
      <c r="D78" s="105">
        <f t="shared" si="2"/>
        <v>0</v>
      </c>
      <c r="E78" s="105">
        <f t="shared" si="3"/>
        <v>0</v>
      </c>
      <c r="F78" s="105">
        <f t="shared" si="4"/>
        <v>0</v>
      </c>
    </row>
    <row r="79" spans="2:7" x14ac:dyDescent="0.3">
      <c r="B79" s="48">
        <v>65</v>
      </c>
      <c r="C79" s="105">
        <f t="shared" si="1"/>
        <v>0</v>
      </c>
      <c r="D79" s="105">
        <f t="shared" si="2"/>
        <v>0</v>
      </c>
      <c r="E79" s="105">
        <f t="shared" si="3"/>
        <v>0</v>
      </c>
      <c r="F79" s="105">
        <f t="shared" si="4"/>
        <v>0</v>
      </c>
    </row>
    <row r="80" spans="2:7" x14ac:dyDescent="0.3">
      <c r="B80" s="48">
        <v>66</v>
      </c>
      <c r="C80" s="105">
        <f t="shared" si="1"/>
        <v>0</v>
      </c>
      <c r="D80" s="105">
        <f t="shared" si="2"/>
        <v>0</v>
      </c>
      <c r="E80" s="105">
        <f t="shared" si="3"/>
        <v>0</v>
      </c>
      <c r="F80" s="105">
        <f t="shared" si="4"/>
        <v>0</v>
      </c>
    </row>
    <row r="81" spans="2:6" x14ac:dyDescent="0.3">
      <c r="B81" s="48">
        <v>67</v>
      </c>
      <c r="C81" s="105">
        <f t="shared" ref="C81:C134" si="5">IF(B81&gt;$C$10,,E81+D81)</f>
        <v>0</v>
      </c>
      <c r="D81" s="105">
        <f t="shared" ref="D81:D134" si="6">IF(B81&gt;$C$10,,F80*$C$6)</f>
        <v>0</v>
      </c>
      <c r="E81" s="105">
        <f t="shared" ref="E81:E134" si="7">IF(B81&gt;$C$10,,$C$5)</f>
        <v>0</v>
      </c>
      <c r="F81" s="105">
        <f t="shared" ref="F81:F134" si="8">IF(B81&gt;$C$10,,F80-E80)</f>
        <v>0</v>
      </c>
    </row>
    <row r="82" spans="2:6" x14ac:dyDescent="0.3">
      <c r="B82" s="48">
        <v>68</v>
      </c>
      <c r="C82" s="105">
        <f t="shared" si="5"/>
        <v>0</v>
      </c>
      <c r="D82" s="105">
        <f t="shared" si="6"/>
        <v>0</v>
      </c>
      <c r="E82" s="105">
        <f t="shared" si="7"/>
        <v>0</v>
      </c>
      <c r="F82" s="105">
        <f t="shared" si="8"/>
        <v>0</v>
      </c>
    </row>
    <row r="83" spans="2:6" x14ac:dyDescent="0.3">
      <c r="B83" s="48">
        <v>69</v>
      </c>
      <c r="C83" s="105">
        <f t="shared" si="5"/>
        <v>0</v>
      </c>
      <c r="D83" s="105">
        <f t="shared" si="6"/>
        <v>0</v>
      </c>
      <c r="E83" s="105">
        <f t="shared" si="7"/>
        <v>0</v>
      </c>
      <c r="F83" s="105">
        <f t="shared" si="8"/>
        <v>0</v>
      </c>
    </row>
    <row r="84" spans="2:6" x14ac:dyDescent="0.3">
      <c r="B84" s="48">
        <v>70</v>
      </c>
      <c r="C84" s="105">
        <f t="shared" si="5"/>
        <v>0</v>
      </c>
      <c r="D84" s="105">
        <f t="shared" si="6"/>
        <v>0</v>
      </c>
      <c r="E84" s="105">
        <f t="shared" si="7"/>
        <v>0</v>
      </c>
      <c r="F84" s="105">
        <f t="shared" si="8"/>
        <v>0</v>
      </c>
    </row>
    <row r="85" spans="2:6" x14ac:dyDescent="0.3">
      <c r="B85" s="48">
        <v>71</v>
      </c>
      <c r="C85" s="105">
        <f t="shared" si="5"/>
        <v>0</v>
      </c>
      <c r="D85" s="105">
        <f t="shared" si="6"/>
        <v>0</v>
      </c>
      <c r="E85" s="105">
        <f t="shared" si="7"/>
        <v>0</v>
      </c>
      <c r="F85" s="105">
        <f t="shared" si="8"/>
        <v>0</v>
      </c>
    </row>
    <row r="86" spans="2:6" x14ac:dyDescent="0.3">
      <c r="B86" s="48">
        <v>72</v>
      </c>
      <c r="C86" s="105">
        <f t="shared" si="5"/>
        <v>0</v>
      </c>
      <c r="D86" s="105">
        <f t="shared" si="6"/>
        <v>0</v>
      </c>
      <c r="E86" s="105">
        <f t="shared" si="7"/>
        <v>0</v>
      </c>
      <c r="F86" s="105">
        <f t="shared" si="8"/>
        <v>0</v>
      </c>
    </row>
    <row r="87" spans="2:6" x14ac:dyDescent="0.3">
      <c r="B87" s="48">
        <v>73</v>
      </c>
      <c r="C87" s="105">
        <f t="shared" si="5"/>
        <v>0</v>
      </c>
      <c r="D87" s="105">
        <f t="shared" si="6"/>
        <v>0</v>
      </c>
      <c r="E87" s="105">
        <f t="shared" si="7"/>
        <v>0</v>
      </c>
      <c r="F87" s="105">
        <f t="shared" si="8"/>
        <v>0</v>
      </c>
    </row>
    <row r="88" spans="2:6" x14ac:dyDescent="0.3">
      <c r="B88" s="48">
        <v>74</v>
      </c>
      <c r="C88" s="105">
        <f t="shared" si="5"/>
        <v>0</v>
      </c>
      <c r="D88" s="105">
        <f t="shared" si="6"/>
        <v>0</v>
      </c>
      <c r="E88" s="105">
        <f t="shared" si="7"/>
        <v>0</v>
      </c>
      <c r="F88" s="105">
        <f t="shared" si="8"/>
        <v>0</v>
      </c>
    </row>
    <row r="89" spans="2:6" x14ac:dyDescent="0.3">
      <c r="B89" s="48">
        <v>75</v>
      </c>
      <c r="C89" s="105">
        <f t="shared" si="5"/>
        <v>0</v>
      </c>
      <c r="D89" s="105">
        <f t="shared" si="6"/>
        <v>0</v>
      </c>
      <c r="E89" s="105">
        <f t="shared" si="7"/>
        <v>0</v>
      </c>
      <c r="F89" s="105">
        <f t="shared" si="8"/>
        <v>0</v>
      </c>
    </row>
    <row r="90" spans="2:6" x14ac:dyDescent="0.3">
      <c r="B90" s="48">
        <v>76</v>
      </c>
      <c r="C90" s="105">
        <f t="shared" si="5"/>
        <v>0</v>
      </c>
      <c r="D90" s="105">
        <f t="shared" si="6"/>
        <v>0</v>
      </c>
      <c r="E90" s="105">
        <f t="shared" si="7"/>
        <v>0</v>
      </c>
      <c r="F90" s="105">
        <f t="shared" si="8"/>
        <v>0</v>
      </c>
    </row>
    <row r="91" spans="2:6" x14ac:dyDescent="0.3">
      <c r="B91" s="48">
        <v>77</v>
      </c>
      <c r="C91" s="105">
        <f t="shared" si="5"/>
        <v>0</v>
      </c>
      <c r="D91" s="105">
        <f t="shared" si="6"/>
        <v>0</v>
      </c>
      <c r="E91" s="105">
        <f t="shared" si="7"/>
        <v>0</v>
      </c>
      <c r="F91" s="105">
        <f t="shared" si="8"/>
        <v>0</v>
      </c>
    </row>
    <row r="92" spans="2:6" x14ac:dyDescent="0.3">
      <c r="B92" s="48">
        <v>78</v>
      </c>
      <c r="C92" s="105">
        <f t="shared" si="5"/>
        <v>0</v>
      </c>
      <c r="D92" s="105">
        <f t="shared" si="6"/>
        <v>0</v>
      </c>
      <c r="E92" s="105">
        <f t="shared" si="7"/>
        <v>0</v>
      </c>
      <c r="F92" s="105">
        <f t="shared" si="8"/>
        <v>0</v>
      </c>
    </row>
    <row r="93" spans="2:6" x14ac:dyDescent="0.3">
      <c r="B93" s="48">
        <v>79</v>
      </c>
      <c r="C93" s="105">
        <f t="shared" si="5"/>
        <v>0</v>
      </c>
      <c r="D93" s="105">
        <f t="shared" si="6"/>
        <v>0</v>
      </c>
      <c r="E93" s="105">
        <f t="shared" si="7"/>
        <v>0</v>
      </c>
      <c r="F93" s="105">
        <f t="shared" si="8"/>
        <v>0</v>
      </c>
    </row>
    <row r="94" spans="2:6" x14ac:dyDescent="0.3">
      <c r="B94" s="48">
        <v>80</v>
      </c>
      <c r="C94" s="105">
        <f t="shared" si="5"/>
        <v>0</v>
      </c>
      <c r="D94" s="105">
        <f t="shared" si="6"/>
        <v>0</v>
      </c>
      <c r="E94" s="105">
        <f t="shared" si="7"/>
        <v>0</v>
      </c>
      <c r="F94" s="105">
        <f t="shared" si="8"/>
        <v>0</v>
      </c>
    </row>
    <row r="95" spans="2:6" x14ac:dyDescent="0.3">
      <c r="B95" s="48">
        <v>81</v>
      </c>
      <c r="C95" s="105">
        <f t="shared" si="5"/>
        <v>0</v>
      </c>
      <c r="D95" s="105">
        <f t="shared" si="6"/>
        <v>0</v>
      </c>
      <c r="E95" s="105">
        <f t="shared" si="7"/>
        <v>0</v>
      </c>
      <c r="F95" s="105">
        <f t="shared" si="8"/>
        <v>0</v>
      </c>
    </row>
    <row r="96" spans="2:6" x14ac:dyDescent="0.3">
      <c r="B96" s="48">
        <v>82</v>
      </c>
      <c r="C96" s="105">
        <f t="shared" si="5"/>
        <v>0</v>
      </c>
      <c r="D96" s="105">
        <f t="shared" si="6"/>
        <v>0</v>
      </c>
      <c r="E96" s="105">
        <f t="shared" si="7"/>
        <v>0</v>
      </c>
      <c r="F96" s="105">
        <f t="shared" si="8"/>
        <v>0</v>
      </c>
    </row>
    <row r="97" spans="2:6" x14ac:dyDescent="0.3">
      <c r="B97" s="48">
        <v>83</v>
      </c>
      <c r="C97" s="105">
        <f t="shared" si="5"/>
        <v>0</v>
      </c>
      <c r="D97" s="105">
        <f t="shared" si="6"/>
        <v>0</v>
      </c>
      <c r="E97" s="105">
        <f t="shared" si="7"/>
        <v>0</v>
      </c>
      <c r="F97" s="105">
        <f t="shared" si="8"/>
        <v>0</v>
      </c>
    </row>
    <row r="98" spans="2:6" x14ac:dyDescent="0.3">
      <c r="B98" s="48">
        <v>84</v>
      </c>
      <c r="C98" s="105">
        <f t="shared" si="5"/>
        <v>0</v>
      </c>
      <c r="D98" s="105">
        <f t="shared" si="6"/>
        <v>0</v>
      </c>
      <c r="E98" s="105">
        <f t="shared" si="7"/>
        <v>0</v>
      </c>
      <c r="F98" s="105">
        <f t="shared" si="8"/>
        <v>0</v>
      </c>
    </row>
    <row r="99" spans="2:6" x14ac:dyDescent="0.3">
      <c r="B99" s="48">
        <v>85</v>
      </c>
      <c r="C99" s="105">
        <f t="shared" si="5"/>
        <v>0</v>
      </c>
      <c r="D99" s="105">
        <f t="shared" si="6"/>
        <v>0</v>
      </c>
      <c r="E99" s="105">
        <f t="shared" si="7"/>
        <v>0</v>
      </c>
      <c r="F99" s="105">
        <f t="shared" si="8"/>
        <v>0</v>
      </c>
    </row>
    <row r="100" spans="2:6" x14ac:dyDescent="0.3">
      <c r="B100" s="48">
        <v>86</v>
      </c>
      <c r="C100" s="105">
        <f t="shared" si="5"/>
        <v>0</v>
      </c>
      <c r="D100" s="105">
        <f t="shared" si="6"/>
        <v>0</v>
      </c>
      <c r="E100" s="105">
        <f t="shared" si="7"/>
        <v>0</v>
      </c>
      <c r="F100" s="105">
        <f t="shared" si="8"/>
        <v>0</v>
      </c>
    </row>
    <row r="101" spans="2:6" x14ac:dyDescent="0.3">
      <c r="B101" s="48">
        <v>87</v>
      </c>
      <c r="C101" s="105">
        <f t="shared" si="5"/>
        <v>0</v>
      </c>
      <c r="D101" s="105">
        <f t="shared" si="6"/>
        <v>0</v>
      </c>
      <c r="E101" s="105">
        <f t="shared" si="7"/>
        <v>0</v>
      </c>
      <c r="F101" s="105">
        <f t="shared" si="8"/>
        <v>0</v>
      </c>
    </row>
    <row r="102" spans="2:6" x14ac:dyDescent="0.3">
      <c r="B102" s="48">
        <v>88</v>
      </c>
      <c r="C102" s="105">
        <f t="shared" si="5"/>
        <v>0</v>
      </c>
      <c r="D102" s="105">
        <f t="shared" si="6"/>
        <v>0</v>
      </c>
      <c r="E102" s="105">
        <f t="shared" si="7"/>
        <v>0</v>
      </c>
      <c r="F102" s="105">
        <f t="shared" si="8"/>
        <v>0</v>
      </c>
    </row>
    <row r="103" spans="2:6" x14ac:dyDescent="0.3">
      <c r="B103" s="48">
        <v>89</v>
      </c>
      <c r="C103" s="105">
        <f t="shared" si="5"/>
        <v>0</v>
      </c>
      <c r="D103" s="105">
        <f t="shared" si="6"/>
        <v>0</v>
      </c>
      <c r="E103" s="105">
        <f t="shared" si="7"/>
        <v>0</v>
      </c>
      <c r="F103" s="105">
        <f t="shared" si="8"/>
        <v>0</v>
      </c>
    </row>
    <row r="104" spans="2:6" x14ac:dyDescent="0.3">
      <c r="B104" s="48">
        <v>90</v>
      </c>
      <c r="C104" s="105">
        <f t="shared" si="5"/>
        <v>0</v>
      </c>
      <c r="D104" s="105">
        <f t="shared" si="6"/>
        <v>0</v>
      </c>
      <c r="E104" s="105">
        <f t="shared" si="7"/>
        <v>0</v>
      </c>
      <c r="F104" s="105">
        <f t="shared" si="8"/>
        <v>0</v>
      </c>
    </row>
    <row r="105" spans="2:6" x14ac:dyDescent="0.3">
      <c r="B105" s="48">
        <v>91</v>
      </c>
      <c r="C105" s="105">
        <f t="shared" si="5"/>
        <v>0</v>
      </c>
      <c r="D105" s="105">
        <f t="shared" si="6"/>
        <v>0</v>
      </c>
      <c r="E105" s="105">
        <f t="shared" si="7"/>
        <v>0</v>
      </c>
      <c r="F105" s="105">
        <f t="shared" si="8"/>
        <v>0</v>
      </c>
    </row>
    <row r="106" spans="2:6" x14ac:dyDescent="0.3">
      <c r="B106" s="48">
        <v>92</v>
      </c>
      <c r="C106" s="105">
        <f t="shared" si="5"/>
        <v>0</v>
      </c>
      <c r="D106" s="105">
        <f t="shared" si="6"/>
        <v>0</v>
      </c>
      <c r="E106" s="105">
        <f t="shared" si="7"/>
        <v>0</v>
      </c>
      <c r="F106" s="105">
        <f t="shared" si="8"/>
        <v>0</v>
      </c>
    </row>
    <row r="107" spans="2:6" x14ac:dyDescent="0.3">
      <c r="B107" s="48">
        <v>93</v>
      </c>
      <c r="C107" s="105">
        <f t="shared" si="5"/>
        <v>0</v>
      </c>
      <c r="D107" s="105">
        <f t="shared" si="6"/>
        <v>0</v>
      </c>
      <c r="E107" s="105">
        <f t="shared" si="7"/>
        <v>0</v>
      </c>
      <c r="F107" s="105">
        <f t="shared" si="8"/>
        <v>0</v>
      </c>
    </row>
    <row r="108" spans="2:6" x14ac:dyDescent="0.3">
      <c r="B108" s="48">
        <v>94</v>
      </c>
      <c r="C108" s="105">
        <f t="shared" si="5"/>
        <v>0</v>
      </c>
      <c r="D108" s="105">
        <f t="shared" si="6"/>
        <v>0</v>
      </c>
      <c r="E108" s="105">
        <f t="shared" si="7"/>
        <v>0</v>
      </c>
      <c r="F108" s="105">
        <f t="shared" si="8"/>
        <v>0</v>
      </c>
    </row>
    <row r="109" spans="2:6" x14ac:dyDescent="0.3">
      <c r="B109" s="48">
        <v>95</v>
      </c>
      <c r="C109" s="105">
        <f t="shared" si="5"/>
        <v>0</v>
      </c>
      <c r="D109" s="105">
        <f t="shared" si="6"/>
        <v>0</v>
      </c>
      <c r="E109" s="105">
        <f t="shared" si="7"/>
        <v>0</v>
      </c>
      <c r="F109" s="105">
        <f t="shared" si="8"/>
        <v>0</v>
      </c>
    </row>
    <row r="110" spans="2:6" x14ac:dyDescent="0.3">
      <c r="B110" s="48">
        <v>96</v>
      </c>
      <c r="C110" s="105">
        <f t="shared" si="5"/>
        <v>0</v>
      </c>
      <c r="D110" s="105">
        <f t="shared" si="6"/>
        <v>0</v>
      </c>
      <c r="E110" s="105">
        <f t="shared" si="7"/>
        <v>0</v>
      </c>
      <c r="F110" s="105">
        <f t="shared" si="8"/>
        <v>0</v>
      </c>
    </row>
    <row r="111" spans="2:6" x14ac:dyDescent="0.3">
      <c r="B111" s="48">
        <v>97</v>
      </c>
      <c r="C111" s="105">
        <f t="shared" si="5"/>
        <v>0</v>
      </c>
      <c r="D111" s="105">
        <f t="shared" si="6"/>
        <v>0</v>
      </c>
      <c r="E111" s="105">
        <f t="shared" si="7"/>
        <v>0</v>
      </c>
      <c r="F111" s="105">
        <f t="shared" si="8"/>
        <v>0</v>
      </c>
    </row>
    <row r="112" spans="2:6" x14ac:dyDescent="0.3">
      <c r="B112" s="48">
        <v>98</v>
      </c>
      <c r="C112" s="105">
        <f t="shared" si="5"/>
        <v>0</v>
      </c>
      <c r="D112" s="105">
        <f t="shared" si="6"/>
        <v>0</v>
      </c>
      <c r="E112" s="105">
        <f t="shared" si="7"/>
        <v>0</v>
      </c>
      <c r="F112" s="105">
        <f t="shared" si="8"/>
        <v>0</v>
      </c>
    </row>
    <row r="113" spans="2:6" x14ac:dyDescent="0.3">
      <c r="B113" s="48">
        <v>99</v>
      </c>
      <c r="C113" s="105">
        <f t="shared" si="5"/>
        <v>0</v>
      </c>
      <c r="D113" s="105">
        <f t="shared" si="6"/>
        <v>0</v>
      </c>
      <c r="E113" s="105">
        <f t="shared" si="7"/>
        <v>0</v>
      </c>
      <c r="F113" s="105">
        <f t="shared" si="8"/>
        <v>0</v>
      </c>
    </row>
    <row r="114" spans="2:6" x14ac:dyDescent="0.3">
      <c r="B114" s="48">
        <v>100</v>
      </c>
      <c r="C114" s="105">
        <f t="shared" si="5"/>
        <v>0</v>
      </c>
      <c r="D114" s="105">
        <f t="shared" si="6"/>
        <v>0</v>
      </c>
      <c r="E114" s="105">
        <f t="shared" si="7"/>
        <v>0</v>
      </c>
      <c r="F114" s="105">
        <f t="shared" si="8"/>
        <v>0</v>
      </c>
    </row>
    <row r="115" spans="2:6" x14ac:dyDescent="0.3">
      <c r="B115" s="48">
        <v>101</v>
      </c>
      <c r="C115" s="105">
        <f t="shared" si="5"/>
        <v>0</v>
      </c>
      <c r="D115" s="105">
        <f t="shared" si="6"/>
        <v>0</v>
      </c>
      <c r="E115" s="105">
        <f t="shared" si="7"/>
        <v>0</v>
      </c>
      <c r="F115" s="105">
        <f t="shared" si="8"/>
        <v>0</v>
      </c>
    </row>
    <row r="116" spans="2:6" x14ac:dyDescent="0.3">
      <c r="B116" s="48">
        <v>102</v>
      </c>
      <c r="C116" s="105">
        <f t="shared" si="5"/>
        <v>0</v>
      </c>
      <c r="D116" s="105">
        <f t="shared" si="6"/>
        <v>0</v>
      </c>
      <c r="E116" s="105">
        <f t="shared" si="7"/>
        <v>0</v>
      </c>
      <c r="F116" s="105">
        <f t="shared" si="8"/>
        <v>0</v>
      </c>
    </row>
    <row r="117" spans="2:6" x14ac:dyDescent="0.3">
      <c r="B117" s="48">
        <v>103</v>
      </c>
      <c r="C117" s="105">
        <f t="shared" si="5"/>
        <v>0</v>
      </c>
      <c r="D117" s="105">
        <f t="shared" si="6"/>
        <v>0</v>
      </c>
      <c r="E117" s="105">
        <f t="shared" si="7"/>
        <v>0</v>
      </c>
      <c r="F117" s="105">
        <f t="shared" si="8"/>
        <v>0</v>
      </c>
    </row>
    <row r="118" spans="2:6" x14ac:dyDescent="0.3">
      <c r="B118" s="48">
        <v>104</v>
      </c>
      <c r="C118" s="105">
        <f t="shared" si="5"/>
        <v>0</v>
      </c>
      <c r="D118" s="105">
        <f t="shared" si="6"/>
        <v>0</v>
      </c>
      <c r="E118" s="105">
        <f t="shared" si="7"/>
        <v>0</v>
      </c>
      <c r="F118" s="105">
        <f t="shared" si="8"/>
        <v>0</v>
      </c>
    </row>
    <row r="119" spans="2:6" x14ac:dyDescent="0.3">
      <c r="B119" s="48">
        <v>105</v>
      </c>
      <c r="C119" s="105">
        <f t="shared" si="5"/>
        <v>0</v>
      </c>
      <c r="D119" s="105">
        <f t="shared" si="6"/>
        <v>0</v>
      </c>
      <c r="E119" s="105">
        <f t="shared" si="7"/>
        <v>0</v>
      </c>
      <c r="F119" s="105">
        <f t="shared" si="8"/>
        <v>0</v>
      </c>
    </row>
    <row r="120" spans="2:6" x14ac:dyDescent="0.3">
      <c r="B120" s="48">
        <v>106</v>
      </c>
      <c r="C120" s="105">
        <f t="shared" si="5"/>
        <v>0</v>
      </c>
      <c r="D120" s="105">
        <f t="shared" si="6"/>
        <v>0</v>
      </c>
      <c r="E120" s="105">
        <f t="shared" si="7"/>
        <v>0</v>
      </c>
      <c r="F120" s="105">
        <f t="shared" si="8"/>
        <v>0</v>
      </c>
    </row>
    <row r="121" spans="2:6" x14ac:dyDescent="0.3">
      <c r="B121" s="48">
        <v>107</v>
      </c>
      <c r="C121" s="105">
        <f t="shared" si="5"/>
        <v>0</v>
      </c>
      <c r="D121" s="105">
        <f t="shared" si="6"/>
        <v>0</v>
      </c>
      <c r="E121" s="105">
        <f t="shared" si="7"/>
        <v>0</v>
      </c>
      <c r="F121" s="105">
        <f t="shared" si="8"/>
        <v>0</v>
      </c>
    </row>
    <row r="122" spans="2:6" x14ac:dyDescent="0.3">
      <c r="B122" s="48">
        <v>108</v>
      </c>
      <c r="C122" s="105">
        <f t="shared" si="5"/>
        <v>0</v>
      </c>
      <c r="D122" s="105">
        <f t="shared" si="6"/>
        <v>0</v>
      </c>
      <c r="E122" s="105">
        <f t="shared" si="7"/>
        <v>0</v>
      </c>
      <c r="F122" s="105">
        <f t="shared" si="8"/>
        <v>0</v>
      </c>
    </row>
    <row r="123" spans="2:6" x14ac:dyDescent="0.3">
      <c r="B123" s="48">
        <v>109</v>
      </c>
      <c r="C123" s="105">
        <f t="shared" si="5"/>
        <v>0</v>
      </c>
      <c r="D123" s="105">
        <f t="shared" si="6"/>
        <v>0</v>
      </c>
      <c r="E123" s="105">
        <f t="shared" si="7"/>
        <v>0</v>
      </c>
      <c r="F123" s="105">
        <f t="shared" si="8"/>
        <v>0</v>
      </c>
    </row>
    <row r="124" spans="2:6" x14ac:dyDescent="0.3">
      <c r="B124" s="48">
        <v>110</v>
      </c>
      <c r="C124" s="105">
        <f t="shared" si="5"/>
        <v>0</v>
      </c>
      <c r="D124" s="105">
        <f t="shared" si="6"/>
        <v>0</v>
      </c>
      <c r="E124" s="105">
        <f t="shared" si="7"/>
        <v>0</v>
      </c>
      <c r="F124" s="105">
        <f t="shared" si="8"/>
        <v>0</v>
      </c>
    </row>
    <row r="125" spans="2:6" x14ac:dyDescent="0.3">
      <c r="B125" s="48">
        <v>111</v>
      </c>
      <c r="C125" s="105">
        <f t="shared" si="5"/>
        <v>0</v>
      </c>
      <c r="D125" s="105">
        <f t="shared" si="6"/>
        <v>0</v>
      </c>
      <c r="E125" s="105">
        <f t="shared" si="7"/>
        <v>0</v>
      </c>
      <c r="F125" s="105">
        <f t="shared" si="8"/>
        <v>0</v>
      </c>
    </row>
    <row r="126" spans="2:6" x14ac:dyDescent="0.3">
      <c r="B126" s="48">
        <v>112</v>
      </c>
      <c r="C126" s="105">
        <f t="shared" si="5"/>
        <v>0</v>
      </c>
      <c r="D126" s="105">
        <f t="shared" si="6"/>
        <v>0</v>
      </c>
      <c r="E126" s="105">
        <f t="shared" si="7"/>
        <v>0</v>
      </c>
      <c r="F126" s="105">
        <f t="shared" si="8"/>
        <v>0</v>
      </c>
    </row>
    <row r="127" spans="2:6" x14ac:dyDescent="0.3">
      <c r="B127" s="48">
        <v>113</v>
      </c>
      <c r="C127" s="105">
        <f t="shared" si="5"/>
        <v>0</v>
      </c>
      <c r="D127" s="105">
        <f t="shared" si="6"/>
        <v>0</v>
      </c>
      <c r="E127" s="105">
        <f t="shared" si="7"/>
        <v>0</v>
      </c>
      <c r="F127" s="105">
        <f t="shared" si="8"/>
        <v>0</v>
      </c>
    </row>
    <row r="128" spans="2:6" x14ac:dyDescent="0.3">
      <c r="B128" s="48">
        <v>114</v>
      </c>
      <c r="C128" s="105">
        <f t="shared" si="5"/>
        <v>0</v>
      </c>
      <c r="D128" s="105">
        <f t="shared" si="6"/>
        <v>0</v>
      </c>
      <c r="E128" s="105">
        <f t="shared" si="7"/>
        <v>0</v>
      </c>
      <c r="F128" s="105">
        <f t="shared" si="8"/>
        <v>0</v>
      </c>
    </row>
    <row r="129" spans="2:6" x14ac:dyDescent="0.3">
      <c r="B129" s="48">
        <v>115</v>
      </c>
      <c r="C129" s="105">
        <f t="shared" si="5"/>
        <v>0</v>
      </c>
      <c r="D129" s="105">
        <f t="shared" si="6"/>
        <v>0</v>
      </c>
      <c r="E129" s="105">
        <f t="shared" si="7"/>
        <v>0</v>
      </c>
      <c r="F129" s="105">
        <f t="shared" si="8"/>
        <v>0</v>
      </c>
    </row>
    <row r="130" spans="2:6" x14ac:dyDescent="0.3">
      <c r="B130" s="48">
        <v>116</v>
      </c>
      <c r="C130" s="105">
        <f t="shared" si="5"/>
        <v>0</v>
      </c>
      <c r="D130" s="105">
        <f t="shared" si="6"/>
        <v>0</v>
      </c>
      <c r="E130" s="105">
        <f t="shared" si="7"/>
        <v>0</v>
      </c>
      <c r="F130" s="105">
        <f t="shared" si="8"/>
        <v>0</v>
      </c>
    </row>
    <row r="131" spans="2:6" x14ac:dyDescent="0.3">
      <c r="B131" s="48">
        <v>117</v>
      </c>
      <c r="C131" s="105">
        <f t="shared" si="5"/>
        <v>0</v>
      </c>
      <c r="D131" s="105">
        <f t="shared" si="6"/>
        <v>0</v>
      </c>
      <c r="E131" s="105">
        <f t="shared" si="7"/>
        <v>0</v>
      </c>
      <c r="F131" s="105">
        <f t="shared" si="8"/>
        <v>0</v>
      </c>
    </row>
    <row r="132" spans="2:6" x14ac:dyDescent="0.3">
      <c r="B132" s="48">
        <v>118</v>
      </c>
      <c r="C132" s="105">
        <f t="shared" si="5"/>
        <v>0</v>
      </c>
      <c r="D132" s="105">
        <f t="shared" si="6"/>
        <v>0</v>
      </c>
      <c r="E132" s="105">
        <f t="shared" si="7"/>
        <v>0</v>
      </c>
      <c r="F132" s="105">
        <f t="shared" si="8"/>
        <v>0</v>
      </c>
    </row>
    <row r="133" spans="2:6" x14ac:dyDescent="0.3">
      <c r="B133" s="48">
        <v>119</v>
      </c>
      <c r="C133" s="105">
        <f t="shared" si="5"/>
        <v>0</v>
      </c>
      <c r="D133" s="105">
        <f t="shared" si="6"/>
        <v>0</v>
      </c>
      <c r="E133" s="105">
        <f t="shared" si="7"/>
        <v>0</v>
      </c>
      <c r="F133" s="105">
        <f t="shared" si="8"/>
        <v>0</v>
      </c>
    </row>
    <row r="134" spans="2:6" x14ac:dyDescent="0.3">
      <c r="B134" s="48">
        <v>120</v>
      </c>
      <c r="C134" s="105">
        <f t="shared" si="5"/>
        <v>0</v>
      </c>
      <c r="D134" s="105">
        <f t="shared" si="6"/>
        <v>0</v>
      </c>
      <c r="E134" s="105">
        <f t="shared" si="7"/>
        <v>0</v>
      </c>
      <c r="F134" s="105">
        <f t="shared" si="8"/>
        <v>0</v>
      </c>
    </row>
  </sheetData>
  <mergeCells count="3">
    <mergeCell ref="B1:G1"/>
    <mergeCell ref="B3:C3"/>
    <mergeCell ref="E4:F4"/>
  </mergeCells>
  <conditionalFormatting sqref="B15:F15 B135:F1340">
    <cfRule type="expression" dxfId="3" priority="3">
      <formula>$B26=$B$10</formula>
    </cfRule>
    <cfRule type="expression" dxfId="2" priority="4">
      <formula>$B26&gt;$B$10</formula>
    </cfRule>
  </conditionalFormatting>
  <conditionalFormatting sqref="B16:F134">
    <cfRule type="expression" dxfId="1" priority="1">
      <formula>$B16=$C$10</formula>
    </cfRule>
    <cfRule type="expression" dxfId="0" priority="2">
      <formula>$B16&gt;$C$10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28CA-DFD7-47B9-B87C-B3165989A9B3}">
  <dimension ref="A1:D33"/>
  <sheetViews>
    <sheetView zoomScale="85" zoomScaleNormal="85" workbookViewId="0">
      <selection activeCell="B23" sqref="B23"/>
    </sheetView>
  </sheetViews>
  <sheetFormatPr baseColWidth="10" defaultRowHeight="14.4" x14ac:dyDescent="0.3"/>
  <cols>
    <col min="1" max="1" width="15.5546875" bestFit="1" customWidth="1"/>
    <col min="2" max="2" width="41.88671875" bestFit="1" customWidth="1"/>
  </cols>
  <sheetData>
    <row r="1" spans="1:4" x14ac:dyDescent="0.3">
      <c r="A1" s="123" t="s">
        <v>51</v>
      </c>
      <c r="B1" s="123"/>
      <c r="C1" s="123"/>
      <c r="D1" s="123"/>
    </row>
    <row r="2" spans="1:4" x14ac:dyDescent="0.3">
      <c r="A2" s="123"/>
      <c r="B2" s="123"/>
      <c r="C2" s="123"/>
      <c r="D2" s="123"/>
    </row>
    <row r="12" spans="1:4" ht="15.6" x14ac:dyDescent="0.3">
      <c r="A12" s="124" t="s">
        <v>18</v>
      </c>
      <c r="B12" s="124"/>
    </row>
    <row r="13" spans="1:4" x14ac:dyDescent="0.3">
      <c r="A13" s="38" t="s">
        <v>3</v>
      </c>
      <c r="B13" s="86">
        <f ca="1">TODAY()</f>
        <v>44533</v>
      </c>
    </row>
    <row r="14" spans="1:4" x14ac:dyDescent="0.3">
      <c r="A14" s="38" t="s">
        <v>4</v>
      </c>
      <c r="B14" s="86">
        <f ca="1">B13+(365*3)</f>
        <v>45628</v>
      </c>
    </row>
    <row r="15" spans="1:4" x14ac:dyDescent="0.3">
      <c r="A15" s="38" t="s">
        <v>0</v>
      </c>
      <c r="B15" s="20">
        <v>3030000</v>
      </c>
    </row>
    <row r="16" spans="1:4" x14ac:dyDescent="0.3">
      <c r="A16" s="38" t="s">
        <v>1</v>
      </c>
      <c r="B16" s="89" t="s">
        <v>21</v>
      </c>
    </row>
    <row r="17" spans="1:2" x14ac:dyDescent="0.3">
      <c r="A17" s="38" t="s">
        <v>2</v>
      </c>
      <c r="B17" s="87">
        <f>0.0656+0.025</f>
        <v>9.0600000000000014E-2</v>
      </c>
    </row>
    <row r="18" spans="1:2" x14ac:dyDescent="0.3">
      <c r="A18" s="88" t="s">
        <v>31</v>
      </c>
      <c r="B18" s="25">
        <v>1</v>
      </c>
    </row>
    <row r="19" spans="1:2" x14ac:dyDescent="0.3">
      <c r="A19" s="88" t="s">
        <v>25</v>
      </c>
      <c r="B19" s="25">
        <v>3</v>
      </c>
    </row>
    <row r="21" spans="1:2" ht="15.6" x14ac:dyDescent="0.3">
      <c r="A21" s="77" t="s">
        <v>1</v>
      </c>
      <c r="B21" s="107">
        <f>FV(B17,B19,,-B15,0)</f>
        <v>3930421.3349704798</v>
      </c>
    </row>
    <row r="22" spans="1:2" x14ac:dyDescent="0.3">
      <c r="A22" s="38" t="s">
        <v>67</v>
      </c>
      <c r="B22" s="76">
        <f>B21-B15</f>
        <v>900421.33497047983</v>
      </c>
    </row>
    <row r="23" spans="1:2" x14ac:dyDescent="0.3">
      <c r="A23" s="118" t="s">
        <v>70</v>
      </c>
    </row>
    <row r="25" spans="1:2" x14ac:dyDescent="0.3">
      <c r="B25" s="10"/>
    </row>
    <row r="32" spans="1:2" x14ac:dyDescent="0.3">
      <c r="B32" s="1"/>
    </row>
    <row r="33" spans="2:2" x14ac:dyDescent="0.3">
      <c r="B33" s="1" t="str">
        <f>IF(ISBLANK(B32),"",B32+(365)*3)</f>
        <v/>
      </c>
    </row>
  </sheetData>
  <mergeCells count="2">
    <mergeCell ref="A1:D2"/>
    <mergeCell ref="A12:B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3ABE8-9D96-4631-8E5F-064505DC991C}">
  <dimension ref="A1:M46"/>
  <sheetViews>
    <sheetView zoomScale="145" zoomScaleNormal="145" workbookViewId="0">
      <selection activeCell="F10" sqref="F10"/>
    </sheetView>
  </sheetViews>
  <sheetFormatPr baseColWidth="10" defaultRowHeight="14.4" x14ac:dyDescent="0.3"/>
  <cols>
    <col min="2" max="2" width="16.6640625" customWidth="1"/>
    <col min="3" max="3" width="12" bestFit="1" customWidth="1"/>
    <col min="4" max="4" width="16.6640625" customWidth="1"/>
    <col min="5" max="5" width="12" bestFit="1" customWidth="1"/>
    <col min="8" max="8" width="11.77734375" customWidth="1"/>
    <col min="9" max="9" width="21.6640625" customWidth="1"/>
  </cols>
  <sheetData>
    <row r="1" spans="1:13" ht="21" x14ac:dyDescent="0.4">
      <c r="A1" s="126" t="s">
        <v>50</v>
      </c>
      <c r="B1" s="126"/>
      <c r="C1" s="126"/>
      <c r="D1" s="126"/>
      <c r="E1" s="126"/>
      <c r="M1" s="91">
        <v>0.10124</v>
      </c>
    </row>
    <row r="2" spans="1:13" x14ac:dyDescent="0.3">
      <c r="M2" s="56"/>
    </row>
    <row r="3" spans="1:13" x14ac:dyDescent="0.3">
      <c r="M3" s="56"/>
    </row>
    <row r="4" spans="1:13" x14ac:dyDescent="0.3">
      <c r="M4" s="56"/>
    </row>
    <row r="5" spans="1:13" x14ac:dyDescent="0.3">
      <c r="M5" s="56"/>
    </row>
    <row r="6" spans="1:13" x14ac:dyDescent="0.3">
      <c r="M6" s="56"/>
    </row>
    <row r="8" spans="1:13" ht="28.8" x14ac:dyDescent="0.3">
      <c r="A8" s="8" t="s">
        <v>9</v>
      </c>
      <c r="B8" s="8" t="s">
        <v>10</v>
      </c>
      <c r="C8" s="8" t="s">
        <v>11</v>
      </c>
      <c r="D8" s="8" t="s">
        <v>12</v>
      </c>
      <c r="E8" s="8" t="s">
        <v>13</v>
      </c>
      <c r="H8" s="124" t="s">
        <v>18</v>
      </c>
      <c r="I8" s="124"/>
    </row>
    <row r="9" spans="1:13" x14ac:dyDescent="0.3">
      <c r="A9" s="9">
        <v>0</v>
      </c>
      <c r="B9" s="9">
        <v>0</v>
      </c>
      <c r="C9" s="9">
        <v>0</v>
      </c>
      <c r="D9" s="9">
        <v>0</v>
      </c>
      <c r="E9" s="11">
        <v>302243.52</v>
      </c>
      <c r="H9" s="38" t="s">
        <v>0</v>
      </c>
      <c r="I9" s="89">
        <v>302243.52</v>
      </c>
    </row>
    <row r="10" spans="1:13" x14ac:dyDescent="0.3">
      <c r="A10" s="9">
        <v>1</v>
      </c>
      <c r="B10" s="11">
        <v>9770.1431612553297</v>
      </c>
      <c r="C10" s="11">
        <v>2549.925130666667</v>
      </c>
      <c r="D10" s="11">
        <v>7220.2180305886632</v>
      </c>
      <c r="E10" s="11">
        <v>295022.98196941137</v>
      </c>
      <c r="F10" s="53"/>
      <c r="G10" s="10"/>
      <c r="H10" s="38" t="s">
        <v>1</v>
      </c>
      <c r="I10" s="20">
        <v>351725.15</v>
      </c>
    </row>
    <row r="11" spans="1:13" x14ac:dyDescent="0.3">
      <c r="A11" s="9">
        <v>2</v>
      </c>
      <c r="B11" s="11">
        <v>9770.1431612553297</v>
      </c>
      <c r="C11" s="11">
        <v>2489.0105578819339</v>
      </c>
      <c r="D11" s="11">
        <v>7281.1326033733958</v>
      </c>
      <c r="E11" s="11">
        <v>287741.84936603799</v>
      </c>
      <c r="F11" s="10"/>
      <c r="H11" s="38" t="s">
        <v>2</v>
      </c>
      <c r="I11" s="87" t="s">
        <v>21</v>
      </c>
    </row>
    <row r="12" spans="1:13" x14ac:dyDescent="0.3">
      <c r="A12" s="9">
        <v>3</v>
      </c>
      <c r="B12" s="11">
        <v>9770.1431612553297</v>
      </c>
      <c r="C12" s="11">
        <v>2427.5820691514741</v>
      </c>
      <c r="D12" s="11">
        <v>7342.5610921038551</v>
      </c>
      <c r="E12" s="11">
        <v>280399.28827393416</v>
      </c>
      <c r="F12" s="10"/>
      <c r="H12" s="88" t="s">
        <v>31</v>
      </c>
      <c r="I12" s="25">
        <v>12</v>
      </c>
    </row>
    <row r="13" spans="1:13" x14ac:dyDescent="0.3">
      <c r="A13" s="9">
        <v>4</v>
      </c>
      <c r="B13" s="11">
        <v>9770.1431612553297</v>
      </c>
      <c r="C13" s="11">
        <v>2365.6353287377578</v>
      </c>
      <c r="D13" s="11">
        <v>7404.5078325175718</v>
      </c>
      <c r="E13" s="11">
        <v>272994.7804414166</v>
      </c>
      <c r="F13" s="10"/>
      <c r="H13" s="88" t="s">
        <v>25</v>
      </c>
      <c r="I13" s="25">
        <v>3</v>
      </c>
    </row>
    <row r="14" spans="1:13" x14ac:dyDescent="0.3">
      <c r="A14" s="9">
        <v>5</v>
      </c>
      <c r="B14" s="11">
        <v>9770.1431612553297</v>
      </c>
      <c r="C14" s="11">
        <v>2303.1659643240846</v>
      </c>
      <c r="D14" s="11">
        <v>7466.9771969312451</v>
      </c>
      <c r="E14" s="11">
        <v>265527.80324448535</v>
      </c>
      <c r="F14" s="10"/>
      <c r="H14" s="88" t="s">
        <v>49</v>
      </c>
      <c r="I14" s="25">
        <f>I12*I13</f>
        <v>36</v>
      </c>
    </row>
    <row r="15" spans="1:13" x14ac:dyDescent="0.3">
      <c r="A15" s="9">
        <v>6</v>
      </c>
      <c r="B15" s="11">
        <v>9770.1431612553297</v>
      </c>
      <c r="C15" s="11">
        <v>2240.1695667059748</v>
      </c>
      <c r="D15" s="11">
        <v>7529.9735945493549</v>
      </c>
      <c r="E15" s="11">
        <v>257997.829649936</v>
      </c>
      <c r="F15" s="10"/>
      <c r="H15" s="77" t="s">
        <v>2</v>
      </c>
      <c r="I15" s="90">
        <f>RATE(I14,B10,-I9,,0)</f>
        <v>8.4366059848145665E-3</v>
      </c>
      <c r="J15" t="s">
        <v>72</v>
      </c>
    </row>
    <row r="16" spans="1:13" x14ac:dyDescent="0.3">
      <c r="A16" s="9">
        <v>7</v>
      </c>
      <c r="B16" s="11">
        <v>9770.1431612553297</v>
      </c>
      <c r="C16" s="11">
        <v>2176.64168947996</v>
      </c>
      <c r="D16" s="11">
        <v>7593.5014717753693</v>
      </c>
      <c r="E16" s="11">
        <v>250404.32817816062</v>
      </c>
      <c r="F16" s="10"/>
    </row>
    <row r="17" spans="1:10" x14ac:dyDescent="0.3">
      <c r="A17" s="9">
        <v>8</v>
      </c>
      <c r="B17" s="11">
        <v>9770.1431612553297</v>
      </c>
      <c r="C17" s="11">
        <v>2112.5778487297484</v>
      </c>
      <c r="D17" s="11">
        <v>7657.5653125255812</v>
      </c>
      <c r="E17" s="11">
        <v>242746.76286563504</v>
      </c>
      <c r="F17" s="10"/>
      <c r="I17" s="92">
        <v>8.4693050369724077E-3</v>
      </c>
      <c r="J17" t="s">
        <v>71</v>
      </c>
    </row>
    <row r="18" spans="1:10" x14ac:dyDescent="0.3">
      <c r="A18" s="9">
        <v>9</v>
      </c>
      <c r="B18" s="11">
        <v>9770.1431612553297</v>
      </c>
      <c r="C18" s="11">
        <v>2047.973522709741</v>
      </c>
      <c r="D18" s="11">
        <v>7722.1696385455889</v>
      </c>
      <c r="E18" s="11">
        <v>235024.59322708944</v>
      </c>
      <c r="F18" s="10"/>
    </row>
    <row r="19" spans="1:10" x14ac:dyDescent="0.3">
      <c r="A19" s="9">
        <v>10</v>
      </c>
      <c r="B19" s="11">
        <v>9770.1431612553297</v>
      </c>
      <c r="C19" s="11">
        <v>1982.8241515258781</v>
      </c>
      <c r="D19" s="11">
        <v>7787.3190097294519</v>
      </c>
      <c r="E19" s="11">
        <v>227237.27421735998</v>
      </c>
      <c r="F19" s="10"/>
    </row>
    <row r="20" spans="1:10" x14ac:dyDescent="0.3">
      <c r="A20" s="9">
        <v>11</v>
      </c>
      <c r="B20" s="11">
        <v>9770.1431612553297</v>
      </c>
      <c r="C20" s="11">
        <v>1917.1251368137937</v>
      </c>
      <c r="D20" s="11">
        <v>7853.018024441536</v>
      </c>
      <c r="E20" s="11">
        <v>219384.25619291846</v>
      </c>
      <c r="F20" s="10"/>
    </row>
    <row r="21" spans="1:10" x14ac:dyDescent="0.3">
      <c r="A21" s="9">
        <v>12</v>
      </c>
      <c r="B21" s="11">
        <v>9770.1431612553297</v>
      </c>
      <c r="C21" s="11">
        <v>1850.8718414142554</v>
      </c>
      <c r="D21" s="11">
        <v>7919.2713198410747</v>
      </c>
      <c r="E21" s="11">
        <v>211464.9848730774</v>
      </c>
      <c r="F21" s="10"/>
    </row>
    <row r="22" spans="1:10" x14ac:dyDescent="0.3">
      <c r="A22" s="9">
        <v>13</v>
      </c>
      <c r="B22" s="11">
        <v>9770.1431612553297</v>
      </c>
      <c r="C22" s="11">
        <v>1784.059589045863</v>
      </c>
      <c r="D22" s="11">
        <v>7986.0835722094671</v>
      </c>
      <c r="E22" s="11">
        <v>203478.90130086793</v>
      </c>
      <c r="F22" s="10"/>
    </row>
    <row r="23" spans="1:10" x14ac:dyDescent="0.3">
      <c r="A23" s="9">
        <v>14</v>
      </c>
      <c r="B23" s="11">
        <v>9770.1431612553297</v>
      </c>
      <c r="C23" s="11">
        <v>1716.6836639749893</v>
      </c>
      <c r="D23" s="11">
        <v>8053.4594972803407</v>
      </c>
      <c r="E23" s="11">
        <v>195425.4418035876</v>
      </c>
      <c r="F23" s="10"/>
    </row>
    <row r="24" spans="1:10" x14ac:dyDescent="0.3">
      <c r="A24" s="9">
        <v>15</v>
      </c>
      <c r="B24" s="11">
        <v>9770.1431612553297</v>
      </c>
      <c r="C24" s="11">
        <v>1648.739310682934</v>
      </c>
      <c r="D24" s="11">
        <v>8121.4038505723956</v>
      </c>
      <c r="E24" s="11">
        <v>187304.03795301521</v>
      </c>
      <c r="F24" s="10"/>
    </row>
    <row r="25" spans="1:10" x14ac:dyDescent="0.3">
      <c r="A25" s="9">
        <v>16</v>
      </c>
      <c r="B25" s="11">
        <v>9770.1431612553297</v>
      </c>
      <c r="C25" s="11">
        <v>1580.2217335302716</v>
      </c>
      <c r="D25" s="11">
        <v>8189.9214277250576</v>
      </c>
      <c r="E25" s="11">
        <v>179114.11652529016</v>
      </c>
      <c r="F25" s="10"/>
    </row>
    <row r="26" spans="1:10" x14ac:dyDescent="0.3">
      <c r="A26" s="9">
        <v>17</v>
      </c>
      <c r="B26" s="11">
        <v>9770.1431612553297</v>
      </c>
      <c r="C26" s="11">
        <v>1511.1260964183646</v>
      </c>
      <c r="D26" s="11">
        <v>8259.0170648369658</v>
      </c>
      <c r="E26" s="11">
        <v>170855.0994604532</v>
      </c>
      <c r="F26" s="10"/>
    </row>
    <row r="27" spans="1:10" x14ac:dyDescent="0.3">
      <c r="A27" s="9">
        <v>18</v>
      </c>
      <c r="B27" s="11">
        <v>9770.1431612553297</v>
      </c>
      <c r="C27" s="11">
        <v>1441.4475224480236</v>
      </c>
      <c r="D27" s="11">
        <v>8328.6956388073068</v>
      </c>
      <c r="E27" s="11">
        <v>162526.40382164589</v>
      </c>
      <c r="F27" s="10"/>
    </row>
    <row r="28" spans="1:10" x14ac:dyDescent="0.3">
      <c r="A28" s="9">
        <v>19</v>
      </c>
      <c r="B28" s="11">
        <v>9770.1431612553297</v>
      </c>
      <c r="C28" s="11">
        <v>1371.1810935752858</v>
      </c>
      <c r="D28" s="11">
        <v>8398.9620676800441</v>
      </c>
      <c r="E28" s="11">
        <v>154127.44175396583</v>
      </c>
      <c r="F28" s="10"/>
    </row>
    <row r="29" spans="1:10" x14ac:dyDescent="0.3">
      <c r="A29" s="9">
        <v>20</v>
      </c>
      <c r="B29" s="11">
        <v>9770.1431612553297</v>
      </c>
      <c r="C29" s="11">
        <v>1300.3218502642917</v>
      </c>
      <c r="D29" s="11">
        <v>8469.8213109910375</v>
      </c>
      <c r="E29" s="11">
        <v>145657.62044297479</v>
      </c>
      <c r="F29" s="10"/>
    </row>
    <row r="30" spans="1:10" x14ac:dyDescent="0.3">
      <c r="A30" s="9">
        <v>21</v>
      </c>
      <c r="B30" s="11">
        <v>9770.1431612553297</v>
      </c>
      <c r="C30" s="11">
        <v>1228.8647911372307</v>
      </c>
      <c r="D30" s="11">
        <v>8541.2783701180997</v>
      </c>
      <c r="E30" s="11">
        <v>137116.3420728567</v>
      </c>
      <c r="F30" s="10"/>
    </row>
    <row r="31" spans="1:10" x14ac:dyDescent="0.3">
      <c r="A31" s="9">
        <v>22</v>
      </c>
      <c r="B31" s="11">
        <v>9770.1431612553297</v>
      </c>
      <c r="C31" s="11">
        <v>1156.8048726213344</v>
      </c>
      <c r="D31" s="11">
        <v>8613.338288633995</v>
      </c>
      <c r="E31" s="11">
        <v>128503.0037842227</v>
      </c>
      <c r="F31" s="10"/>
    </row>
    <row r="32" spans="1:10" x14ac:dyDescent="0.3">
      <c r="A32" s="9">
        <v>23</v>
      </c>
      <c r="B32" s="11">
        <v>9770.1431612553297</v>
      </c>
      <c r="C32" s="11">
        <v>1084.1370085928922</v>
      </c>
      <c r="D32" s="11">
        <v>8686.0061526624377</v>
      </c>
      <c r="E32" s="11">
        <v>119816.99763156027</v>
      </c>
      <c r="F32" s="10"/>
    </row>
    <row r="33" spans="1:6" x14ac:dyDescent="0.3">
      <c r="A33" s="9">
        <v>24</v>
      </c>
      <c r="B33" s="11">
        <v>9770.1431612553297</v>
      </c>
      <c r="C33" s="11">
        <v>1010.8560700182635</v>
      </c>
      <c r="D33" s="11">
        <v>8759.2870912370654</v>
      </c>
      <c r="E33" s="11">
        <v>111057.7105403232</v>
      </c>
      <c r="F33" s="10"/>
    </row>
    <row r="34" spans="1:6" x14ac:dyDescent="0.3">
      <c r="A34" s="9">
        <v>25</v>
      </c>
      <c r="B34" s="11">
        <v>9770.1431612553297</v>
      </c>
      <c r="C34" s="11">
        <v>936.9568845918601</v>
      </c>
      <c r="D34" s="11">
        <v>8833.1862766634695</v>
      </c>
      <c r="E34" s="11">
        <v>102224.52426365972</v>
      </c>
      <c r="F34" s="10"/>
    </row>
    <row r="35" spans="1:6" x14ac:dyDescent="0.3">
      <c r="A35" s="9">
        <v>26</v>
      </c>
      <c r="B35" s="11">
        <v>9770.1431612553297</v>
      </c>
      <c r="C35" s="11">
        <v>862.43423637107594</v>
      </c>
      <c r="D35" s="11">
        <v>8907.7089248842531</v>
      </c>
      <c r="E35" s="11">
        <v>93316.815338775472</v>
      </c>
      <c r="F35" s="10"/>
    </row>
    <row r="36" spans="1:6" x14ac:dyDescent="0.3">
      <c r="A36" s="9">
        <v>27</v>
      </c>
      <c r="B36" s="11">
        <v>9770.1431612553297</v>
      </c>
      <c r="C36" s="11">
        <v>787.28286540813576</v>
      </c>
      <c r="D36" s="11">
        <v>8982.8602958471947</v>
      </c>
      <c r="E36" s="11">
        <v>84333.955042928283</v>
      </c>
      <c r="F36" s="10"/>
    </row>
    <row r="37" spans="1:6" x14ac:dyDescent="0.3">
      <c r="A37" s="9">
        <v>28</v>
      </c>
      <c r="B37" s="11">
        <v>9770.1431612553297</v>
      </c>
      <c r="C37" s="11">
        <v>711.49746737883834</v>
      </c>
      <c r="D37" s="11">
        <v>9058.6456938764914</v>
      </c>
      <c r="E37" s="11">
        <v>75275.309349051793</v>
      </c>
      <c r="F37" s="10"/>
    </row>
    <row r="38" spans="1:6" x14ac:dyDescent="0.3">
      <c r="A38" s="9">
        <v>29</v>
      </c>
      <c r="B38" s="11">
        <v>9770.1431612553297</v>
      </c>
      <c r="C38" s="11">
        <v>635.07269320816704</v>
      </c>
      <c r="D38" s="11">
        <v>9135.0704680471626</v>
      </c>
      <c r="E38" s="11">
        <v>66140.238881004625</v>
      </c>
      <c r="F38" s="10"/>
    </row>
    <row r="39" spans="1:6" x14ac:dyDescent="0.3">
      <c r="A39" s="9">
        <v>30</v>
      </c>
      <c r="B39" s="11">
        <v>9770.1431612553297</v>
      </c>
      <c r="C39" s="11">
        <v>558.00314869274234</v>
      </c>
      <c r="D39" s="11">
        <v>9212.1400125625878</v>
      </c>
      <c r="E39" s="11">
        <v>56928.098868442037</v>
      </c>
      <c r="F39" s="10"/>
    </row>
    <row r="40" spans="1:6" x14ac:dyDescent="0.3">
      <c r="A40" s="9">
        <v>31</v>
      </c>
      <c r="B40" s="11">
        <v>9770.1431612553297</v>
      </c>
      <c r="C40" s="11">
        <v>480.28339412008933</v>
      </c>
      <c r="D40" s="11">
        <v>9289.85976713524</v>
      </c>
      <c r="E40" s="11">
        <v>47638.239101306797</v>
      </c>
      <c r="F40" s="10"/>
    </row>
    <row r="41" spans="1:6" x14ac:dyDescent="0.3">
      <c r="A41" s="9">
        <v>32</v>
      </c>
      <c r="B41" s="11">
        <v>9770.1431612553297</v>
      </c>
      <c r="C41" s="11">
        <v>401.90794388469169</v>
      </c>
      <c r="D41" s="11">
        <v>9368.2352173706386</v>
      </c>
      <c r="E41" s="11">
        <v>38270.003883936159</v>
      </c>
      <c r="F41" s="10"/>
    </row>
    <row r="42" spans="1:6" x14ac:dyDescent="0.3">
      <c r="A42" s="9">
        <v>33</v>
      </c>
      <c r="B42" s="11">
        <v>9770.1431612553297</v>
      </c>
      <c r="C42" s="11">
        <v>322.87126610080804</v>
      </c>
      <c r="D42" s="11">
        <v>9447.2718951545212</v>
      </c>
      <c r="E42" s="11">
        <v>28822.731988781637</v>
      </c>
      <c r="F42" s="10"/>
    </row>
    <row r="43" spans="1:6" x14ac:dyDescent="0.3">
      <c r="A43" s="9">
        <v>34</v>
      </c>
      <c r="B43" s="11">
        <v>9770.1431612553297</v>
      </c>
      <c r="C43" s="11">
        <v>243.16778221202108</v>
      </c>
      <c r="D43" s="11">
        <v>9526.9753790433078</v>
      </c>
      <c r="E43" s="11">
        <v>19295.756609738331</v>
      </c>
      <c r="F43" s="10"/>
    </row>
    <row r="44" spans="1:6" x14ac:dyDescent="0.3">
      <c r="A44" s="9">
        <v>35</v>
      </c>
      <c r="B44" s="11">
        <v>9770.1431612553297</v>
      </c>
      <c r="C44" s="11">
        <v>162.7918665974924</v>
      </c>
      <c r="D44" s="11">
        <v>9607.3512946578376</v>
      </c>
      <c r="E44" s="11">
        <v>9688.4053150804939</v>
      </c>
      <c r="F44" s="10"/>
    </row>
    <row r="45" spans="1:6" x14ac:dyDescent="0.3">
      <c r="A45" s="9">
        <v>36</v>
      </c>
      <c r="B45" s="11">
        <v>9770.1431612553297</v>
      </c>
      <c r="C45" s="11">
        <v>81.737846174895765</v>
      </c>
      <c r="D45" s="11">
        <v>9688.4053150804339</v>
      </c>
      <c r="E45" s="11">
        <v>6.0026650317013264E-11</v>
      </c>
      <c r="F45" s="10"/>
    </row>
    <row r="46" spans="1:6" x14ac:dyDescent="0.3">
      <c r="A46" s="12" t="s">
        <v>14</v>
      </c>
      <c r="B46" s="13">
        <f>SUM(B9:B45)</f>
        <v>351725.15380519215</v>
      </c>
      <c r="C46" s="13">
        <f t="shared" ref="C46:D46" si="0">SUM(C9:C45)</f>
        <v>49481.953805191843</v>
      </c>
      <c r="D46" s="13">
        <f t="shared" si="0"/>
        <v>302243.20000000007</v>
      </c>
      <c r="E46" s="11"/>
      <c r="F46" s="10"/>
    </row>
  </sheetData>
  <mergeCells count="2">
    <mergeCell ref="A1:E1"/>
    <mergeCell ref="H8:I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E75E-E0B6-4FB6-865F-60B453F503AA}">
  <dimension ref="B1:F144"/>
  <sheetViews>
    <sheetView workbookViewId="0">
      <selection activeCell="C7" sqref="C7"/>
    </sheetView>
  </sheetViews>
  <sheetFormatPr baseColWidth="10" defaultRowHeight="14.4" x14ac:dyDescent="0.3"/>
  <cols>
    <col min="3" max="3" width="13.44140625" bestFit="1" customWidth="1"/>
    <col min="4" max="4" width="15.44140625" customWidth="1"/>
    <col min="5" max="5" width="14.44140625" bestFit="1" customWidth="1"/>
    <col min="6" max="6" width="13.6640625" bestFit="1" customWidth="1"/>
  </cols>
  <sheetData>
    <row r="1" spans="2:6" ht="18.600000000000001" thickBot="1" x14ac:dyDescent="0.4">
      <c r="B1" s="127" t="s">
        <v>15</v>
      </c>
      <c r="C1" s="128"/>
      <c r="D1" s="128"/>
      <c r="E1" s="128"/>
      <c r="F1" s="128"/>
    </row>
    <row r="2" spans="2:6" ht="15" thickBot="1" x14ac:dyDescent="0.35">
      <c r="B2" s="129" t="s">
        <v>16</v>
      </c>
      <c r="C2" s="130"/>
      <c r="D2" s="131"/>
    </row>
    <row r="3" spans="2:6" x14ac:dyDescent="0.3">
      <c r="B3" s="14" t="s">
        <v>17</v>
      </c>
      <c r="C3" s="14" t="s">
        <v>18</v>
      </c>
      <c r="D3" s="14" t="s">
        <v>19</v>
      </c>
    </row>
    <row r="4" spans="2:6" x14ac:dyDescent="0.3">
      <c r="B4" s="15" t="s">
        <v>20</v>
      </c>
      <c r="C4" s="16" t="s">
        <v>21</v>
      </c>
      <c r="D4" s="17">
        <f>C5*((1+(C7/C8))^(C10))</f>
        <v>-303520.71774049837</v>
      </c>
    </row>
    <row r="5" spans="2:6" x14ac:dyDescent="0.3">
      <c r="B5" s="18" t="s">
        <v>0</v>
      </c>
      <c r="C5" s="93">
        <f>-'#3'!I9</f>
        <v>-302243.52</v>
      </c>
      <c r="D5" s="20">
        <f>D14*((1+(C7/C8))^(-C10))</f>
        <v>-302243.52000049682</v>
      </c>
      <c r="E5" s="132"/>
      <c r="F5" s="132"/>
    </row>
    <row r="6" spans="2:6" x14ac:dyDescent="0.3">
      <c r="B6" s="18" t="s">
        <v>22</v>
      </c>
      <c r="C6" s="94">
        <f>C7/C8</f>
        <v>7.0305049873454724E-4</v>
      </c>
      <c r="D6" s="21"/>
    </row>
    <row r="7" spans="2:6" x14ac:dyDescent="0.3">
      <c r="B7" s="18" t="s">
        <v>23</v>
      </c>
      <c r="C7" s="22">
        <f>'#3'!I15</f>
        <v>8.4366059848145665E-3</v>
      </c>
      <c r="D7" s="23"/>
    </row>
    <row r="8" spans="2:6" x14ac:dyDescent="0.3">
      <c r="B8" s="18" t="s">
        <v>24</v>
      </c>
      <c r="C8" s="24">
        <v>12</v>
      </c>
    </row>
    <row r="9" spans="2:6" x14ac:dyDescent="0.3">
      <c r="B9" s="18" t="s">
        <v>25</v>
      </c>
      <c r="C9" s="24">
        <f>6/12</f>
        <v>0.5</v>
      </c>
    </row>
    <row r="10" spans="2:6" x14ac:dyDescent="0.3">
      <c r="B10" s="18" t="s">
        <v>26</v>
      </c>
      <c r="C10" s="25">
        <f>C8*C9</f>
        <v>6</v>
      </c>
    </row>
    <row r="13" spans="2:6" x14ac:dyDescent="0.3">
      <c r="C13" s="26" t="s">
        <v>27</v>
      </c>
      <c r="D13" s="27" t="s">
        <v>28</v>
      </c>
      <c r="E13" s="28"/>
    </row>
    <row r="14" spans="2:6" x14ac:dyDescent="0.3">
      <c r="B14" s="29" t="s">
        <v>20</v>
      </c>
      <c r="C14" s="30">
        <f>D4</f>
        <v>-303520.71774049837</v>
      </c>
      <c r="D14" s="31">
        <f>PV(C16,C20,C15,0,1)</f>
        <v>-303520.71774099732</v>
      </c>
      <c r="E14" s="10"/>
    </row>
    <row r="15" spans="2:6" x14ac:dyDescent="0.3">
      <c r="B15" s="27" t="s">
        <v>29</v>
      </c>
      <c r="C15" s="32">
        <f>D15</f>
        <v>8439.7779514599297</v>
      </c>
      <c r="D15" s="31">
        <f>PMT(C16,C20,C14,0,1)</f>
        <v>8439.7779514599297</v>
      </c>
    </row>
    <row r="16" spans="2:6" x14ac:dyDescent="0.3">
      <c r="B16" s="27" t="s">
        <v>22</v>
      </c>
      <c r="C16" s="33">
        <f>C17/C18</f>
        <v>5.858754156121227E-5</v>
      </c>
      <c r="D16" s="34">
        <f>RATE(C20,C15,C14,0,1,1)</f>
        <v>5.8587541567295647E-5</v>
      </c>
    </row>
    <row r="17" spans="2:6" x14ac:dyDescent="0.3">
      <c r="B17" s="27" t="s">
        <v>30</v>
      </c>
      <c r="C17" s="35">
        <f>C7/12</f>
        <v>7.0305049873454724E-4</v>
      </c>
      <c r="D17" s="34">
        <f>D16*D18</f>
        <v>7.0305049880660831E-4</v>
      </c>
      <c r="E17" t="s">
        <v>69</v>
      </c>
    </row>
    <row r="18" spans="2:6" x14ac:dyDescent="0.3">
      <c r="B18" s="27" t="s">
        <v>31</v>
      </c>
      <c r="C18" s="36">
        <v>12</v>
      </c>
      <c r="D18" s="37">
        <f>D20/D19</f>
        <v>11.999999999983965</v>
      </c>
    </row>
    <row r="19" spans="2:6" x14ac:dyDescent="0.3">
      <c r="B19" s="27" t="s">
        <v>25</v>
      </c>
      <c r="C19" s="36">
        <v>3</v>
      </c>
      <c r="D19" s="38">
        <f>C19</f>
        <v>3</v>
      </c>
    </row>
    <row r="20" spans="2:6" x14ac:dyDescent="0.3">
      <c r="B20" s="27" t="s">
        <v>32</v>
      </c>
      <c r="C20" s="39">
        <f>C18*C19</f>
        <v>36</v>
      </c>
      <c r="D20" s="37">
        <f>NPER(C16,C15,C14,0,1)</f>
        <v>35.999999999951896</v>
      </c>
    </row>
    <row r="21" spans="2:6" x14ac:dyDescent="0.3">
      <c r="B21" s="40"/>
      <c r="D21" s="41"/>
    </row>
    <row r="22" spans="2:6" ht="15" thickBot="1" x14ac:dyDescent="0.35"/>
    <row r="23" spans="2:6" ht="15" thickBot="1" x14ac:dyDescent="0.35">
      <c r="B23" s="42" t="s">
        <v>33</v>
      </c>
      <c r="C23" s="43">
        <f>SUBTOTAL(9,C25:C1341)</f>
        <v>303832.00625255733</v>
      </c>
      <c r="D23" s="43">
        <f t="shared" ref="D23:E23" si="0">SUBTOTAL(9,D25:D1341)</f>
        <v>311.28851205910291</v>
      </c>
      <c r="E23" s="43">
        <f t="shared" si="0"/>
        <v>303520.71774049837</v>
      </c>
      <c r="F23" s="44">
        <f>-C14</f>
        <v>303520.71774049837</v>
      </c>
    </row>
    <row r="24" spans="2:6" ht="15" thickBot="1" x14ac:dyDescent="0.35">
      <c r="B24" s="45" t="s">
        <v>34</v>
      </c>
      <c r="C24" s="46" t="s">
        <v>35</v>
      </c>
      <c r="D24" s="46" t="s">
        <v>36</v>
      </c>
      <c r="E24" s="46" t="s">
        <v>12</v>
      </c>
      <c r="F24" s="47" t="s">
        <v>13</v>
      </c>
    </row>
    <row r="25" spans="2:6" x14ac:dyDescent="0.3">
      <c r="B25" s="48">
        <v>1</v>
      </c>
      <c r="C25" s="49">
        <f>C15</f>
        <v>8439.7779514599297</v>
      </c>
      <c r="D25" s="50">
        <v>0</v>
      </c>
      <c r="E25" s="50">
        <f>C25-D25</f>
        <v>8439.7779514599297</v>
      </c>
      <c r="F25" s="50">
        <f>F23-E25</f>
        <v>295080.93978903844</v>
      </c>
    </row>
    <row r="26" spans="2:6" x14ac:dyDescent="0.3">
      <c r="B26" s="48">
        <v>2</v>
      </c>
      <c r="C26" s="49">
        <f>IF(B26&gt;$C$20,,$C$15)</f>
        <v>8439.7779514599297</v>
      </c>
      <c r="D26" s="50">
        <f>IF(B26&gt;$C$20,,F25*$C$16)</f>
        <v>17.288066823811864</v>
      </c>
      <c r="E26" s="50">
        <f>IF(B26&gt;$C$20,,C26-D26)</f>
        <v>8422.4898846361175</v>
      </c>
      <c r="F26" s="50">
        <f>IF(B26&gt;$C$20,,F25-E26)</f>
        <v>286658.44990440231</v>
      </c>
    </row>
    <row r="27" spans="2:6" x14ac:dyDescent="0.3">
      <c r="B27" s="48">
        <v>3</v>
      </c>
      <c r="C27" s="49">
        <f t="shared" ref="C27:C90" si="1">IF(B27&gt;$C$20,,$C$15)</f>
        <v>8439.7779514599297</v>
      </c>
      <c r="D27" s="50">
        <f t="shared" ref="D27:D90" si="2">IF(B27&gt;$C$20,,F26*$C$16)</f>
        <v>16.794613847646858</v>
      </c>
      <c r="E27" s="50">
        <f t="shared" ref="E27:E90" si="3">IF(B27&gt;$C$20,,C27-D27)</f>
        <v>8422.9833376122824</v>
      </c>
      <c r="F27" s="50">
        <f t="shared" ref="F27:F90" si="4">IF(B27&gt;$C$20,,F26-E27)</f>
        <v>278235.46656679001</v>
      </c>
    </row>
    <row r="28" spans="2:6" x14ac:dyDescent="0.3">
      <c r="B28" s="48">
        <v>4</v>
      </c>
      <c r="C28" s="49">
        <f t="shared" si="1"/>
        <v>8439.7779514599297</v>
      </c>
      <c r="D28" s="50">
        <f t="shared" si="2"/>
        <v>16.301131961285098</v>
      </c>
      <c r="E28" s="50">
        <f t="shared" si="3"/>
        <v>8423.4768194986445</v>
      </c>
      <c r="F28" s="50">
        <f t="shared" si="4"/>
        <v>269811.98974729137</v>
      </c>
    </row>
    <row r="29" spans="2:6" x14ac:dyDescent="0.3">
      <c r="B29" s="48">
        <v>5</v>
      </c>
      <c r="C29" s="49">
        <f t="shared" si="1"/>
        <v>8439.7779514599297</v>
      </c>
      <c r="D29" s="50">
        <f t="shared" si="2"/>
        <v>15.807621163032811</v>
      </c>
      <c r="E29" s="50">
        <f t="shared" si="3"/>
        <v>8423.9703302968974</v>
      </c>
      <c r="F29" s="50">
        <f t="shared" si="4"/>
        <v>261388.01941699447</v>
      </c>
    </row>
    <row r="30" spans="2:6" x14ac:dyDescent="0.3">
      <c r="B30" s="48">
        <v>6</v>
      </c>
      <c r="C30" s="49">
        <f t="shared" si="1"/>
        <v>8439.7779514599297</v>
      </c>
      <c r="D30" s="50">
        <f t="shared" si="2"/>
        <v>15.314081451196124</v>
      </c>
      <c r="E30" s="50">
        <f t="shared" si="3"/>
        <v>8424.4638700087344</v>
      </c>
      <c r="F30" s="50">
        <f t="shared" si="4"/>
        <v>252963.55554698574</v>
      </c>
    </row>
    <row r="31" spans="2:6" x14ac:dyDescent="0.3">
      <c r="B31" s="48">
        <v>7</v>
      </c>
      <c r="C31" s="49">
        <f t="shared" si="1"/>
        <v>8439.7779514599297</v>
      </c>
      <c r="D31" s="50">
        <f t="shared" si="2"/>
        <v>14.820512824081055</v>
      </c>
      <c r="E31" s="50">
        <f t="shared" si="3"/>
        <v>8424.957438635849</v>
      </c>
      <c r="F31" s="50">
        <f t="shared" si="4"/>
        <v>244538.59810834989</v>
      </c>
    </row>
    <row r="32" spans="2:6" x14ac:dyDescent="0.3">
      <c r="B32" s="48">
        <v>8</v>
      </c>
      <c r="C32" s="49">
        <f t="shared" si="1"/>
        <v>8439.7779514599297</v>
      </c>
      <c r="D32" s="50">
        <f t="shared" si="2"/>
        <v>14.326915279993534</v>
      </c>
      <c r="E32" s="50">
        <f t="shared" si="3"/>
        <v>8425.4510361799366</v>
      </c>
      <c r="F32" s="50">
        <f t="shared" si="4"/>
        <v>236113.14707216996</v>
      </c>
    </row>
    <row r="33" spans="2:6" x14ac:dyDescent="0.3">
      <c r="B33" s="48">
        <v>9</v>
      </c>
      <c r="C33" s="49">
        <f t="shared" si="1"/>
        <v>8439.7779514599297</v>
      </c>
      <c r="D33" s="50">
        <f t="shared" si="2"/>
        <v>13.833288817239383</v>
      </c>
      <c r="E33" s="50">
        <f t="shared" si="3"/>
        <v>8425.9446626426907</v>
      </c>
      <c r="F33" s="50">
        <f t="shared" si="4"/>
        <v>227687.20240952726</v>
      </c>
    </row>
    <row r="34" spans="2:6" x14ac:dyDescent="0.3">
      <c r="B34" s="48">
        <v>10</v>
      </c>
      <c r="C34" s="49">
        <f t="shared" si="1"/>
        <v>8439.7779514599297</v>
      </c>
      <c r="D34" s="50">
        <f t="shared" si="2"/>
        <v>13.339633434124329</v>
      </c>
      <c r="E34" s="50">
        <f t="shared" si="3"/>
        <v>8426.4383180258046</v>
      </c>
      <c r="F34" s="50">
        <f t="shared" si="4"/>
        <v>219260.76409150145</v>
      </c>
    </row>
    <row r="35" spans="2:6" x14ac:dyDescent="0.3">
      <c r="B35" s="48">
        <v>11</v>
      </c>
      <c r="C35" s="49">
        <f t="shared" si="1"/>
        <v>8439.7779514599297</v>
      </c>
      <c r="D35" s="50">
        <f t="shared" si="2"/>
        <v>12.845949128954</v>
      </c>
      <c r="E35" s="50">
        <f t="shared" si="3"/>
        <v>8426.9320023309756</v>
      </c>
      <c r="F35" s="50">
        <f t="shared" si="4"/>
        <v>210833.83208917046</v>
      </c>
    </row>
    <row r="36" spans="2:6" x14ac:dyDescent="0.3">
      <c r="B36" s="48">
        <v>12</v>
      </c>
      <c r="C36" s="49">
        <f t="shared" si="1"/>
        <v>8439.7779514599297</v>
      </c>
      <c r="D36" s="50">
        <f t="shared" si="2"/>
        <v>12.352235900033923</v>
      </c>
      <c r="E36" s="50">
        <f t="shared" si="3"/>
        <v>8427.4257155598953</v>
      </c>
      <c r="F36" s="50">
        <f t="shared" si="4"/>
        <v>202406.40637361057</v>
      </c>
    </row>
    <row r="37" spans="2:6" x14ac:dyDescent="0.3">
      <c r="B37" s="48">
        <v>13</v>
      </c>
      <c r="C37" s="49">
        <f>IF(B37&gt;$C$20,,$C$15)</f>
        <v>8439.7779514599297</v>
      </c>
      <c r="D37" s="50">
        <f t="shared" si="2"/>
        <v>11.858493745669529</v>
      </c>
      <c r="E37" s="50">
        <f t="shared" si="3"/>
        <v>8427.9194577142607</v>
      </c>
      <c r="F37" s="50">
        <f t="shared" si="4"/>
        <v>193978.48691589633</v>
      </c>
    </row>
    <row r="38" spans="2:6" x14ac:dyDescent="0.3">
      <c r="B38" s="48">
        <v>14</v>
      </c>
      <c r="C38" s="49">
        <f t="shared" si="1"/>
        <v>8439.7779514599297</v>
      </c>
      <c r="D38" s="50">
        <f t="shared" si="2"/>
        <v>11.364722664166147</v>
      </c>
      <c r="E38" s="50">
        <f t="shared" si="3"/>
        <v>8428.4132287957636</v>
      </c>
      <c r="F38" s="50">
        <f t="shared" si="4"/>
        <v>185550.07368710055</v>
      </c>
    </row>
    <row r="39" spans="2:6" x14ac:dyDescent="0.3">
      <c r="B39" s="48">
        <v>15</v>
      </c>
      <c r="C39" s="49">
        <f t="shared" si="1"/>
        <v>8439.7779514599297</v>
      </c>
      <c r="D39" s="50">
        <f t="shared" si="2"/>
        <v>10.870922653829004</v>
      </c>
      <c r="E39" s="50">
        <f t="shared" si="3"/>
        <v>8428.9070288061012</v>
      </c>
      <c r="F39" s="50">
        <f t="shared" si="4"/>
        <v>177121.16665829445</v>
      </c>
    </row>
    <row r="40" spans="2:6" x14ac:dyDescent="0.3">
      <c r="B40" s="48">
        <v>16</v>
      </c>
      <c r="C40" s="49">
        <f t="shared" si="1"/>
        <v>8439.7779514599297</v>
      </c>
      <c r="D40" s="50">
        <f t="shared" si="2"/>
        <v>10.37709371296323</v>
      </c>
      <c r="E40" s="50">
        <f t="shared" si="3"/>
        <v>8429.4008577469667</v>
      </c>
      <c r="F40" s="50">
        <f t="shared" si="4"/>
        <v>168691.76580054747</v>
      </c>
    </row>
    <row r="41" spans="2:6" x14ac:dyDescent="0.3">
      <c r="B41" s="48">
        <v>17</v>
      </c>
      <c r="C41" s="49">
        <f t="shared" si="1"/>
        <v>8439.7779514599297</v>
      </c>
      <c r="D41" s="50">
        <f t="shared" si="2"/>
        <v>9.883235839873862</v>
      </c>
      <c r="E41" s="50">
        <f t="shared" si="3"/>
        <v>8429.8947156200556</v>
      </c>
      <c r="F41" s="50">
        <f t="shared" si="4"/>
        <v>160261.87108492741</v>
      </c>
    </row>
    <row r="42" spans="2:6" x14ac:dyDescent="0.3">
      <c r="B42" s="48">
        <v>18</v>
      </c>
      <c r="C42" s="49">
        <f t="shared" si="1"/>
        <v>8439.7779514599297</v>
      </c>
      <c r="D42" s="50">
        <f t="shared" si="2"/>
        <v>9.3893490328658267</v>
      </c>
      <c r="E42" s="50">
        <f t="shared" si="3"/>
        <v>8430.3886024270632</v>
      </c>
      <c r="F42" s="50">
        <f t="shared" si="4"/>
        <v>151831.48248250035</v>
      </c>
    </row>
    <row r="43" spans="2:6" x14ac:dyDescent="0.3">
      <c r="B43" s="48">
        <v>19</v>
      </c>
      <c r="C43" s="49">
        <f t="shared" si="1"/>
        <v>8439.7779514599297</v>
      </c>
      <c r="D43" s="50">
        <f t="shared" si="2"/>
        <v>8.895433290243961</v>
      </c>
      <c r="E43" s="50">
        <f t="shared" si="3"/>
        <v>8430.8825181696866</v>
      </c>
      <c r="F43" s="50">
        <f t="shared" si="4"/>
        <v>143400.59996433067</v>
      </c>
    </row>
    <row r="44" spans="2:6" x14ac:dyDescent="0.3">
      <c r="B44" s="48">
        <v>20</v>
      </c>
      <c r="C44" s="49">
        <f t="shared" si="1"/>
        <v>8439.7779514599297</v>
      </c>
      <c r="D44" s="50">
        <f t="shared" si="2"/>
        <v>8.4014886103129989</v>
      </c>
      <c r="E44" s="50">
        <f t="shared" si="3"/>
        <v>8431.3764628496174</v>
      </c>
      <c r="F44" s="50">
        <f t="shared" si="4"/>
        <v>134969.22350148106</v>
      </c>
    </row>
    <row r="45" spans="2:6" x14ac:dyDescent="0.3">
      <c r="B45" s="48">
        <v>21</v>
      </c>
      <c r="C45" s="49">
        <f t="shared" si="1"/>
        <v>8439.7779514599297</v>
      </c>
      <c r="D45" s="50">
        <f t="shared" si="2"/>
        <v>7.9075149913775693</v>
      </c>
      <c r="E45" s="50">
        <f t="shared" si="3"/>
        <v>8431.8704364685527</v>
      </c>
      <c r="F45" s="50">
        <f t="shared" si="4"/>
        <v>126537.3530650125</v>
      </c>
    </row>
    <row r="46" spans="2:6" x14ac:dyDescent="0.3">
      <c r="B46" s="48">
        <v>22</v>
      </c>
      <c r="C46" s="49">
        <f t="shared" si="1"/>
        <v>8439.7779514599297</v>
      </c>
      <c r="D46" s="50">
        <f t="shared" si="2"/>
        <v>7.4135124317422108</v>
      </c>
      <c r="E46" s="50">
        <f t="shared" si="3"/>
        <v>8432.3644390281879</v>
      </c>
      <c r="F46" s="50">
        <f t="shared" si="4"/>
        <v>118104.98862598432</v>
      </c>
    </row>
    <row r="47" spans="2:6" x14ac:dyDescent="0.3">
      <c r="B47" s="48">
        <v>23</v>
      </c>
      <c r="C47" s="49">
        <f t="shared" si="1"/>
        <v>8439.7779514599297</v>
      </c>
      <c r="D47" s="50">
        <f t="shared" si="2"/>
        <v>6.9194809297113586</v>
      </c>
      <c r="E47" s="50">
        <f t="shared" si="3"/>
        <v>8432.8584705302183</v>
      </c>
      <c r="F47" s="50">
        <f t="shared" si="4"/>
        <v>109672.1301554541</v>
      </c>
    </row>
    <row r="48" spans="2:6" x14ac:dyDescent="0.3">
      <c r="B48" s="48">
        <v>24</v>
      </c>
      <c r="C48" s="49">
        <f t="shared" si="1"/>
        <v>8439.7779514599297</v>
      </c>
      <c r="D48" s="50">
        <f t="shared" si="2"/>
        <v>6.4254204835893489</v>
      </c>
      <c r="E48" s="50">
        <f t="shared" si="3"/>
        <v>8433.3525309763409</v>
      </c>
      <c r="F48" s="50">
        <f t="shared" si="4"/>
        <v>101238.77762447776</v>
      </c>
    </row>
    <row r="49" spans="2:6" x14ac:dyDescent="0.3">
      <c r="B49" s="48">
        <v>25</v>
      </c>
      <c r="C49" s="49">
        <f t="shared" si="1"/>
        <v>8439.7779514599297</v>
      </c>
      <c r="D49" s="50">
        <f t="shared" si="2"/>
        <v>5.9313310916804181</v>
      </c>
      <c r="E49" s="50">
        <f t="shared" si="3"/>
        <v>8433.8466203682492</v>
      </c>
      <c r="F49" s="50">
        <f t="shared" si="4"/>
        <v>92804.931004109516</v>
      </c>
    </row>
    <row r="50" spans="2:6" x14ac:dyDescent="0.3">
      <c r="B50" s="48">
        <v>26</v>
      </c>
      <c r="C50" s="49">
        <f t="shared" si="1"/>
        <v>8439.7779514599297</v>
      </c>
      <c r="D50" s="50">
        <f t="shared" si="2"/>
        <v>5.437212752288703</v>
      </c>
      <c r="E50" s="50">
        <f t="shared" si="3"/>
        <v>8434.3407387076404</v>
      </c>
      <c r="F50" s="50">
        <f t="shared" si="4"/>
        <v>84370.590265401872</v>
      </c>
    </row>
    <row r="51" spans="2:6" x14ac:dyDescent="0.3">
      <c r="B51" s="48">
        <v>27</v>
      </c>
      <c r="C51" s="49">
        <f t="shared" si="1"/>
        <v>8439.7779514599297</v>
      </c>
      <c r="D51" s="50">
        <f t="shared" si="2"/>
        <v>4.9430654637182432</v>
      </c>
      <c r="E51" s="50">
        <f t="shared" si="3"/>
        <v>8434.8348859962116</v>
      </c>
      <c r="F51" s="50">
        <f t="shared" si="4"/>
        <v>75935.755379405658</v>
      </c>
    </row>
    <row r="52" spans="2:6" x14ac:dyDescent="0.3">
      <c r="B52" s="48">
        <v>28</v>
      </c>
      <c r="C52" s="49">
        <f t="shared" si="1"/>
        <v>8439.7779514599297</v>
      </c>
      <c r="D52" s="50">
        <f t="shared" si="2"/>
        <v>4.4488892242729774</v>
      </c>
      <c r="E52" s="50">
        <f t="shared" si="3"/>
        <v>8435.3290622356562</v>
      </c>
      <c r="F52" s="50">
        <f t="shared" si="4"/>
        <v>67500.42631717</v>
      </c>
    </row>
    <row r="53" spans="2:6" x14ac:dyDescent="0.3">
      <c r="B53" s="48">
        <v>29</v>
      </c>
      <c r="C53" s="49">
        <f t="shared" si="1"/>
        <v>8439.7779514599297</v>
      </c>
      <c r="D53" s="50">
        <f t="shared" si="2"/>
        <v>3.9546840322567438</v>
      </c>
      <c r="E53" s="50">
        <f t="shared" si="3"/>
        <v>8435.8232674276733</v>
      </c>
      <c r="F53" s="50">
        <f t="shared" si="4"/>
        <v>59064.603049742327</v>
      </c>
    </row>
    <row r="54" spans="2:6" x14ac:dyDescent="0.3">
      <c r="B54" s="48">
        <v>30</v>
      </c>
      <c r="C54" s="49">
        <f t="shared" si="1"/>
        <v>8439.7779514599297</v>
      </c>
      <c r="D54" s="50">
        <f t="shared" si="2"/>
        <v>3.4604498859732837</v>
      </c>
      <c r="E54" s="50">
        <f t="shared" si="3"/>
        <v>8436.3175015739562</v>
      </c>
      <c r="F54" s="50">
        <f t="shared" si="4"/>
        <v>50628.285548168373</v>
      </c>
    </row>
    <row r="55" spans="2:6" x14ac:dyDescent="0.3">
      <c r="B55" s="48">
        <v>31</v>
      </c>
      <c r="C55" s="49">
        <f t="shared" si="1"/>
        <v>8439.7779514599297</v>
      </c>
      <c r="D55" s="50">
        <f t="shared" si="2"/>
        <v>2.9661867837262372</v>
      </c>
      <c r="E55" s="50">
        <f t="shared" si="3"/>
        <v>8436.8117646762039</v>
      </c>
      <c r="F55" s="50">
        <f t="shared" si="4"/>
        <v>42191.473783492169</v>
      </c>
    </row>
    <row r="56" spans="2:6" x14ac:dyDescent="0.3">
      <c r="B56" s="48">
        <v>32</v>
      </c>
      <c r="C56" s="49">
        <f t="shared" si="1"/>
        <v>8439.7779514599297</v>
      </c>
      <c r="D56" s="50">
        <f t="shared" si="2"/>
        <v>2.4718947238191453</v>
      </c>
      <c r="E56" s="50">
        <f t="shared" si="3"/>
        <v>8437.3060567361099</v>
      </c>
      <c r="F56" s="50">
        <f t="shared" si="4"/>
        <v>33754.167726756059</v>
      </c>
    </row>
    <row r="57" spans="2:6" x14ac:dyDescent="0.3">
      <c r="B57" s="48">
        <v>33</v>
      </c>
      <c r="C57" s="49">
        <f t="shared" si="1"/>
        <v>8439.7779514599297</v>
      </c>
      <c r="D57" s="50">
        <f t="shared" si="2"/>
        <v>1.9775737045554505</v>
      </c>
      <c r="E57" s="50">
        <f t="shared" si="3"/>
        <v>8437.8003777553749</v>
      </c>
      <c r="F57" s="50">
        <f t="shared" si="4"/>
        <v>25316.367349000684</v>
      </c>
    </row>
    <row r="58" spans="2:6" x14ac:dyDescent="0.3">
      <c r="B58" s="48">
        <v>34</v>
      </c>
      <c r="C58" s="49">
        <f t="shared" si="1"/>
        <v>8439.7779514599297</v>
      </c>
      <c r="D58" s="50">
        <f t="shared" si="2"/>
        <v>1.4832237242384949</v>
      </c>
      <c r="E58" s="50">
        <f t="shared" si="3"/>
        <v>8438.2947277356907</v>
      </c>
      <c r="F58" s="50">
        <f t="shared" si="4"/>
        <v>16878.072621264993</v>
      </c>
    </row>
    <row r="59" spans="2:6" x14ac:dyDescent="0.3">
      <c r="B59" s="48">
        <v>35</v>
      </c>
      <c r="C59" s="49">
        <f t="shared" si="1"/>
        <v>8439.7779514599297</v>
      </c>
      <c r="D59" s="50">
        <f t="shared" si="2"/>
        <v>0.98884478117152175</v>
      </c>
      <c r="E59" s="50">
        <f t="shared" si="3"/>
        <v>8438.7891066787579</v>
      </c>
      <c r="F59" s="50">
        <f t="shared" si="4"/>
        <v>8439.2835145862355</v>
      </c>
    </row>
    <row r="60" spans="2:6" x14ac:dyDescent="0.3">
      <c r="B60" s="48">
        <v>36</v>
      </c>
      <c r="C60" s="49">
        <f t="shared" si="1"/>
        <v>8439.7779514599297</v>
      </c>
      <c r="D60" s="50">
        <f t="shared" si="2"/>
        <v>0.49443687365767464</v>
      </c>
      <c r="E60" s="50">
        <f t="shared" si="3"/>
        <v>8439.2835145862718</v>
      </c>
      <c r="F60" s="50">
        <f t="shared" si="4"/>
        <v>-3.637978807091713E-11</v>
      </c>
    </row>
    <row r="61" spans="2:6" x14ac:dyDescent="0.3">
      <c r="B61" s="48">
        <v>37</v>
      </c>
      <c r="C61" s="49">
        <f t="shared" si="1"/>
        <v>0</v>
      </c>
      <c r="D61" s="50">
        <f t="shared" si="2"/>
        <v>0</v>
      </c>
      <c r="E61" s="50">
        <f t="shared" si="3"/>
        <v>0</v>
      </c>
      <c r="F61" s="50">
        <f t="shared" si="4"/>
        <v>0</v>
      </c>
    </row>
    <row r="62" spans="2:6" x14ac:dyDescent="0.3">
      <c r="B62" s="48">
        <v>38</v>
      </c>
      <c r="C62" s="49">
        <f t="shared" si="1"/>
        <v>0</v>
      </c>
      <c r="D62" s="50">
        <f t="shared" si="2"/>
        <v>0</v>
      </c>
      <c r="E62" s="50">
        <f t="shared" si="3"/>
        <v>0</v>
      </c>
      <c r="F62" s="50">
        <f t="shared" si="4"/>
        <v>0</v>
      </c>
    </row>
    <row r="63" spans="2:6" x14ac:dyDescent="0.3">
      <c r="B63" s="48">
        <v>39</v>
      </c>
      <c r="C63" s="49">
        <f t="shared" si="1"/>
        <v>0</v>
      </c>
      <c r="D63" s="50">
        <f t="shared" si="2"/>
        <v>0</v>
      </c>
      <c r="E63" s="50">
        <f t="shared" si="3"/>
        <v>0</v>
      </c>
      <c r="F63" s="50">
        <f t="shared" si="4"/>
        <v>0</v>
      </c>
    </row>
    <row r="64" spans="2:6" x14ac:dyDescent="0.3">
      <c r="B64" s="48">
        <v>40</v>
      </c>
      <c r="C64" s="49">
        <f t="shared" si="1"/>
        <v>0</v>
      </c>
      <c r="D64" s="50">
        <f t="shared" si="2"/>
        <v>0</v>
      </c>
      <c r="E64" s="50">
        <f t="shared" si="3"/>
        <v>0</v>
      </c>
      <c r="F64" s="50">
        <f t="shared" si="4"/>
        <v>0</v>
      </c>
    </row>
    <row r="65" spans="2:6" x14ac:dyDescent="0.3">
      <c r="B65" s="48">
        <v>41</v>
      </c>
      <c r="C65" s="49">
        <f t="shared" si="1"/>
        <v>0</v>
      </c>
      <c r="D65" s="50">
        <f t="shared" si="2"/>
        <v>0</v>
      </c>
      <c r="E65" s="50">
        <f t="shared" si="3"/>
        <v>0</v>
      </c>
      <c r="F65" s="50">
        <f t="shared" si="4"/>
        <v>0</v>
      </c>
    </row>
    <row r="66" spans="2:6" x14ac:dyDescent="0.3">
      <c r="B66" s="48">
        <v>42</v>
      </c>
      <c r="C66" s="49">
        <f t="shared" si="1"/>
        <v>0</v>
      </c>
      <c r="D66" s="50">
        <f t="shared" si="2"/>
        <v>0</v>
      </c>
      <c r="E66" s="50">
        <f t="shared" si="3"/>
        <v>0</v>
      </c>
      <c r="F66" s="50">
        <f t="shared" si="4"/>
        <v>0</v>
      </c>
    </row>
    <row r="67" spans="2:6" x14ac:dyDescent="0.3">
      <c r="B67" s="48">
        <v>43</v>
      </c>
      <c r="C67" s="49">
        <f t="shared" si="1"/>
        <v>0</v>
      </c>
      <c r="D67" s="50">
        <f t="shared" si="2"/>
        <v>0</v>
      </c>
      <c r="E67" s="50">
        <f t="shared" si="3"/>
        <v>0</v>
      </c>
      <c r="F67" s="50">
        <f t="shared" si="4"/>
        <v>0</v>
      </c>
    </row>
    <row r="68" spans="2:6" x14ac:dyDescent="0.3">
      <c r="B68" s="48">
        <v>44</v>
      </c>
      <c r="C68" s="49">
        <f t="shared" si="1"/>
        <v>0</v>
      </c>
      <c r="D68" s="50">
        <f t="shared" si="2"/>
        <v>0</v>
      </c>
      <c r="E68" s="50">
        <f t="shared" si="3"/>
        <v>0</v>
      </c>
      <c r="F68" s="50">
        <f t="shared" si="4"/>
        <v>0</v>
      </c>
    </row>
    <row r="69" spans="2:6" x14ac:dyDescent="0.3">
      <c r="B69" s="48">
        <v>45</v>
      </c>
      <c r="C69" s="49">
        <f t="shared" si="1"/>
        <v>0</v>
      </c>
      <c r="D69" s="50">
        <f t="shared" si="2"/>
        <v>0</v>
      </c>
      <c r="E69" s="50">
        <f t="shared" si="3"/>
        <v>0</v>
      </c>
      <c r="F69" s="50">
        <f t="shared" si="4"/>
        <v>0</v>
      </c>
    </row>
    <row r="70" spans="2:6" x14ac:dyDescent="0.3">
      <c r="B70" s="48">
        <v>46</v>
      </c>
      <c r="C70" s="49">
        <f t="shared" si="1"/>
        <v>0</v>
      </c>
      <c r="D70" s="50">
        <f t="shared" si="2"/>
        <v>0</v>
      </c>
      <c r="E70" s="50">
        <f t="shared" si="3"/>
        <v>0</v>
      </c>
      <c r="F70" s="50">
        <f t="shared" si="4"/>
        <v>0</v>
      </c>
    </row>
    <row r="71" spans="2:6" x14ac:dyDescent="0.3">
      <c r="B71" s="48">
        <v>47</v>
      </c>
      <c r="C71" s="49">
        <f t="shared" si="1"/>
        <v>0</v>
      </c>
      <c r="D71" s="50">
        <f t="shared" si="2"/>
        <v>0</v>
      </c>
      <c r="E71" s="50">
        <f t="shared" si="3"/>
        <v>0</v>
      </c>
      <c r="F71" s="50">
        <f t="shared" si="4"/>
        <v>0</v>
      </c>
    </row>
    <row r="72" spans="2:6" x14ac:dyDescent="0.3">
      <c r="B72" s="48">
        <v>48</v>
      </c>
      <c r="C72" s="49">
        <f t="shared" si="1"/>
        <v>0</v>
      </c>
      <c r="D72" s="50">
        <f t="shared" si="2"/>
        <v>0</v>
      </c>
      <c r="E72" s="50">
        <f t="shared" si="3"/>
        <v>0</v>
      </c>
      <c r="F72" s="50">
        <f t="shared" si="4"/>
        <v>0</v>
      </c>
    </row>
    <row r="73" spans="2:6" x14ac:dyDescent="0.3">
      <c r="B73" s="48">
        <v>49</v>
      </c>
      <c r="C73" s="49">
        <f t="shared" si="1"/>
        <v>0</v>
      </c>
      <c r="D73" s="50">
        <f t="shared" si="2"/>
        <v>0</v>
      </c>
      <c r="E73" s="50">
        <f t="shared" si="3"/>
        <v>0</v>
      </c>
      <c r="F73" s="50">
        <f t="shared" si="4"/>
        <v>0</v>
      </c>
    </row>
    <row r="74" spans="2:6" x14ac:dyDescent="0.3">
      <c r="B74" s="48">
        <v>50</v>
      </c>
      <c r="C74" s="49">
        <f t="shared" si="1"/>
        <v>0</v>
      </c>
      <c r="D74" s="50">
        <f t="shared" si="2"/>
        <v>0</v>
      </c>
      <c r="E74" s="50">
        <f t="shared" si="3"/>
        <v>0</v>
      </c>
      <c r="F74" s="50">
        <f t="shared" si="4"/>
        <v>0</v>
      </c>
    </row>
    <row r="75" spans="2:6" x14ac:dyDescent="0.3">
      <c r="B75" s="48">
        <v>51</v>
      </c>
      <c r="C75" s="49">
        <f t="shared" si="1"/>
        <v>0</v>
      </c>
      <c r="D75" s="50">
        <f t="shared" si="2"/>
        <v>0</v>
      </c>
      <c r="E75" s="50">
        <f t="shared" si="3"/>
        <v>0</v>
      </c>
      <c r="F75" s="50">
        <f t="shared" si="4"/>
        <v>0</v>
      </c>
    </row>
    <row r="76" spans="2:6" x14ac:dyDescent="0.3">
      <c r="B76" s="48">
        <v>52</v>
      </c>
      <c r="C76" s="49">
        <f t="shared" si="1"/>
        <v>0</v>
      </c>
      <c r="D76" s="50">
        <f t="shared" si="2"/>
        <v>0</v>
      </c>
      <c r="E76" s="50">
        <f t="shared" si="3"/>
        <v>0</v>
      </c>
      <c r="F76" s="50">
        <f t="shared" si="4"/>
        <v>0</v>
      </c>
    </row>
    <row r="77" spans="2:6" x14ac:dyDescent="0.3">
      <c r="B77" s="48">
        <v>53</v>
      </c>
      <c r="C77" s="49">
        <f t="shared" si="1"/>
        <v>0</v>
      </c>
      <c r="D77" s="50">
        <f t="shared" si="2"/>
        <v>0</v>
      </c>
      <c r="E77" s="50">
        <f t="shared" si="3"/>
        <v>0</v>
      </c>
      <c r="F77" s="50">
        <f t="shared" si="4"/>
        <v>0</v>
      </c>
    </row>
    <row r="78" spans="2:6" x14ac:dyDescent="0.3">
      <c r="B78" s="48">
        <v>54</v>
      </c>
      <c r="C78" s="49">
        <f t="shared" si="1"/>
        <v>0</v>
      </c>
      <c r="D78" s="50">
        <f t="shared" si="2"/>
        <v>0</v>
      </c>
      <c r="E78" s="50">
        <f t="shared" si="3"/>
        <v>0</v>
      </c>
      <c r="F78" s="50">
        <f t="shared" si="4"/>
        <v>0</v>
      </c>
    </row>
    <row r="79" spans="2:6" x14ac:dyDescent="0.3">
      <c r="B79" s="48">
        <v>55</v>
      </c>
      <c r="C79" s="49">
        <f t="shared" si="1"/>
        <v>0</v>
      </c>
      <c r="D79" s="50">
        <f t="shared" si="2"/>
        <v>0</v>
      </c>
      <c r="E79" s="50">
        <f t="shared" si="3"/>
        <v>0</v>
      </c>
      <c r="F79" s="50">
        <f t="shared" si="4"/>
        <v>0</v>
      </c>
    </row>
    <row r="80" spans="2:6" x14ac:dyDescent="0.3">
      <c r="B80" s="48">
        <v>56</v>
      </c>
      <c r="C80" s="49">
        <f t="shared" si="1"/>
        <v>0</v>
      </c>
      <c r="D80" s="50">
        <f t="shared" si="2"/>
        <v>0</v>
      </c>
      <c r="E80" s="50">
        <f t="shared" si="3"/>
        <v>0</v>
      </c>
      <c r="F80" s="50">
        <f t="shared" si="4"/>
        <v>0</v>
      </c>
    </row>
    <row r="81" spans="2:6" x14ac:dyDescent="0.3">
      <c r="B81" s="48">
        <v>57</v>
      </c>
      <c r="C81" s="49">
        <f t="shared" si="1"/>
        <v>0</v>
      </c>
      <c r="D81" s="50">
        <f t="shared" si="2"/>
        <v>0</v>
      </c>
      <c r="E81" s="50">
        <f t="shared" si="3"/>
        <v>0</v>
      </c>
      <c r="F81" s="50">
        <f t="shared" si="4"/>
        <v>0</v>
      </c>
    </row>
    <row r="82" spans="2:6" x14ac:dyDescent="0.3">
      <c r="B82" s="48">
        <v>58</v>
      </c>
      <c r="C82" s="49">
        <f t="shared" si="1"/>
        <v>0</v>
      </c>
      <c r="D82" s="50">
        <f t="shared" si="2"/>
        <v>0</v>
      </c>
      <c r="E82" s="50">
        <f t="shared" si="3"/>
        <v>0</v>
      </c>
      <c r="F82" s="50">
        <f t="shared" si="4"/>
        <v>0</v>
      </c>
    </row>
    <row r="83" spans="2:6" x14ac:dyDescent="0.3">
      <c r="B83" s="48">
        <v>59</v>
      </c>
      <c r="C83" s="49">
        <f t="shared" si="1"/>
        <v>0</v>
      </c>
      <c r="D83" s="50">
        <f t="shared" si="2"/>
        <v>0</v>
      </c>
      <c r="E83" s="50">
        <f t="shared" si="3"/>
        <v>0</v>
      </c>
      <c r="F83" s="50">
        <f t="shared" si="4"/>
        <v>0</v>
      </c>
    </row>
    <row r="84" spans="2:6" x14ac:dyDescent="0.3">
      <c r="B84" s="48">
        <v>60</v>
      </c>
      <c r="C84" s="49">
        <f t="shared" si="1"/>
        <v>0</v>
      </c>
      <c r="D84" s="50">
        <f t="shared" si="2"/>
        <v>0</v>
      </c>
      <c r="E84" s="50">
        <f t="shared" si="3"/>
        <v>0</v>
      </c>
      <c r="F84" s="50">
        <f t="shared" si="4"/>
        <v>0</v>
      </c>
    </row>
    <row r="85" spans="2:6" x14ac:dyDescent="0.3">
      <c r="B85" s="48">
        <v>61</v>
      </c>
      <c r="C85" s="49">
        <f t="shared" si="1"/>
        <v>0</v>
      </c>
      <c r="D85" s="50">
        <f t="shared" si="2"/>
        <v>0</v>
      </c>
      <c r="E85" s="50">
        <f t="shared" si="3"/>
        <v>0</v>
      </c>
      <c r="F85" s="50">
        <f t="shared" si="4"/>
        <v>0</v>
      </c>
    </row>
    <row r="86" spans="2:6" x14ac:dyDescent="0.3">
      <c r="B86" s="48">
        <v>62</v>
      </c>
      <c r="C86" s="49">
        <f t="shared" si="1"/>
        <v>0</v>
      </c>
      <c r="D86" s="50">
        <f t="shared" si="2"/>
        <v>0</v>
      </c>
      <c r="E86" s="50">
        <f t="shared" si="3"/>
        <v>0</v>
      </c>
      <c r="F86" s="50">
        <f t="shared" si="4"/>
        <v>0</v>
      </c>
    </row>
    <row r="87" spans="2:6" x14ac:dyDescent="0.3">
      <c r="B87" s="48">
        <v>63</v>
      </c>
      <c r="C87" s="49">
        <f t="shared" si="1"/>
        <v>0</v>
      </c>
      <c r="D87" s="50">
        <f t="shared" si="2"/>
        <v>0</v>
      </c>
      <c r="E87" s="50">
        <f t="shared" si="3"/>
        <v>0</v>
      </c>
      <c r="F87" s="50">
        <f t="shared" si="4"/>
        <v>0</v>
      </c>
    </row>
    <row r="88" spans="2:6" x14ac:dyDescent="0.3">
      <c r="B88" s="48">
        <v>64</v>
      </c>
      <c r="C88" s="49">
        <f t="shared" si="1"/>
        <v>0</v>
      </c>
      <c r="D88" s="50">
        <f t="shared" si="2"/>
        <v>0</v>
      </c>
      <c r="E88" s="50">
        <f t="shared" si="3"/>
        <v>0</v>
      </c>
      <c r="F88" s="50">
        <f t="shared" si="4"/>
        <v>0</v>
      </c>
    </row>
    <row r="89" spans="2:6" x14ac:dyDescent="0.3">
      <c r="B89" s="48">
        <v>65</v>
      </c>
      <c r="C89" s="49">
        <f t="shared" si="1"/>
        <v>0</v>
      </c>
      <c r="D89" s="50">
        <f t="shared" si="2"/>
        <v>0</v>
      </c>
      <c r="E89" s="50">
        <f t="shared" si="3"/>
        <v>0</v>
      </c>
      <c r="F89" s="50">
        <f t="shared" si="4"/>
        <v>0</v>
      </c>
    </row>
    <row r="90" spans="2:6" x14ac:dyDescent="0.3">
      <c r="B90" s="48">
        <v>66</v>
      </c>
      <c r="C90" s="49">
        <f t="shared" si="1"/>
        <v>0</v>
      </c>
      <c r="D90" s="50">
        <f t="shared" si="2"/>
        <v>0</v>
      </c>
      <c r="E90" s="50">
        <f t="shared" si="3"/>
        <v>0</v>
      </c>
      <c r="F90" s="50">
        <f t="shared" si="4"/>
        <v>0</v>
      </c>
    </row>
    <row r="91" spans="2:6" x14ac:dyDescent="0.3">
      <c r="B91" s="48">
        <v>67</v>
      </c>
      <c r="C91" s="49">
        <f t="shared" ref="C91:C144" si="5">IF(B91&gt;$C$20,,$C$15)</f>
        <v>0</v>
      </c>
      <c r="D91" s="50">
        <f t="shared" ref="D91:D144" si="6">IF(B91&gt;$C$20,,F90*$C$16)</f>
        <v>0</v>
      </c>
      <c r="E91" s="50">
        <f t="shared" ref="E91:E144" si="7">IF(B91&gt;$C$20,,C91-D91)</f>
        <v>0</v>
      </c>
      <c r="F91" s="50">
        <f t="shared" ref="F91:F144" si="8">IF(B91&gt;$C$20,,F90-E91)</f>
        <v>0</v>
      </c>
    </row>
    <row r="92" spans="2:6" x14ac:dyDescent="0.3">
      <c r="B92" s="48">
        <v>68</v>
      </c>
      <c r="C92" s="49">
        <f t="shared" si="5"/>
        <v>0</v>
      </c>
      <c r="D92" s="50">
        <f t="shared" si="6"/>
        <v>0</v>
      </c>
      <c r="E92" s="50">
        <f t="shared" si="7"/>
        <v>0</v>
      </c>
      <c r="F92" s="50">
        <f t="shared" si="8"/>
        <v>0</v>
      </c>
    </row>
    <row r="93" spans="2:6" x14ac:dyDescent="0.3">
      <c r="B93" s="48">
        <v>69</v>
      </c>
      <c r="C93" s="49">
        <f t="shared" si="5"/>
        <v>0</v>
      </c>
      <c r="D93" s="50">
        <f t="shared" si="6"/>
        <v>0</v>
      </c>
      <c r="E93" s="50">
        <f t="shared" si="7"/>
        <v>0</v>
      </c>
      <c r="F93" s="50">
        <f t="shared" si="8"/>
        <v>0</v>
      </c>
    </row>
    <row r="94" spans="2:6" x14ac:dyDescent="0.3">
      <c r="B94" s="48">
        <v>70</v>
      </c>
      <c r="C94" s="49">
        <f t="shared" si="5"/>
        <v>0</v>
      </c>
      <c r="D94" s="50">
        <f t="shared" si="6"/>
        <v>0</v>
      </c>
      <c r="E94" s="50">
        <f t="shared" si="7"/>
        <v>0</v>
      </c>
      <c r="F94" s="50">
        <f t="shared" si="8"/>
        <v>0</v>
      </c>
    </row>
    <row r="95" spans="2:6" x14ac:dyDescent="0.3">
      <c r="B95" s="48">
        <v>71</v>
      </c>
      <c r="C95" s="49">
        <f t="shared" si="5"/>
        <v>0</v>
      </c>
      <c r="D95" s="50">
        <f t="shared" si="6"/>
        <v>0</v>
      </c>
      <c r="E95" s="50">
        <f t="shared" si="7"/>
        <v>0</v>
      </c>
      <c r="F95" s="50">
        <f t="shared" si="8"/>
        <v>0</v>
      </c>
    </row>
    <row r="96" spans="2:6" x14ac:dyDescent="0.3">
      <c r="B96" s="48">
        <v>72</v>
      </c>
      <c r="C96" s="49">
        <f t="shared" si="5"/>
        <v>0</v>
      </c>
      <c r="D96" s="50">
        <f t="shared" si="6"/>
        <v>0</v>
      </c>
      <c r="E96" s="50">
        <f t="shared" si="7"/>
        <v>0</v>
      </c>
      <c r="F96" s="50">
        <f t="shared" si="8"/>
        <v>0</v>
      </c>
    </row>
    <row r="97" spans="2:6" x14ac:dyDescent="0.3">
      <c r="B97" s="48">
        <v>73</v>
      </c>
      <c r="C97" s="49">
        <f t="shared" si="5"/>
        <v>0</v>
      </c>
      <c r="D97" s="50">
        <f t="shared" si="6"/>
        <v>0</v>
      </c>
      <c r="E97" s="50">
        <f t="shared" si="7"/>
        <v>0</v>
      </c>
      <c r="F97" s="50">
        <f t="shared" si="8"/>
        <v>0</v>
      </c>
    </row>
    <row r="98" spans="2:6" x14ac:dyDescent="0.3">
      <c r="B98" s="48">
        <v>74</v>
      </c>
      <c r="C98" s="49">
        <f t="shared" si="5"/>
        <v>0</v>
      </c>
      <c r="D98" s="50">
        <f t="shared" si="6"/>
        <v>0</v>
      </c>
      <c r="E98" s="50">
        <f t="shared" si="7"/>
        <v>0</v>
      </c>
      <c r="F98" s="50">
        <f t="shared" si="8"/>
        <v>0</v>
      </c>
    </row>
    <row r="99" spans="2:6" x14ac:dyDescent="0.3">
      <c r="B99" s="48">
        <v>75</v>
      </c>
      <c r="C99" s="49">
        <f t="shared" si="5"/>
        <v>0</v>
      </c>
      <c r="D99" s="50">
        <f t="shared" si="6"/>
        <v>0</v>
      </c>
      <c r="E99" s="50">
        <f t="shared" si="7"/>
        <v>0</v>
      </c>
      <c r="F99" s="50">
        <f t="shared" si="8"/>
        <v>0</v>
      </c>
    </row>
    <row r="100" spans="2:6" x14ac:dyDescent="0.3">
      <c r="B100" s="48">
        <v>76</v>
      </c>
      <c r="C100" s="49">
        <f t="shared" si="5"/>
        <v>0</v>
      </c>
      <c r="D100" s="50">
        <f t="shared" si="6"/>
        <v>0</v>
      </c>
      <c r="E100" s="50">
        <f t="shared" si="7"/>
        <v>0</v>
      </c>
      <c r="F100" s="50">
        <f t="shared" si="8"/>
        <v>0</v>
      </c>
    </row>
    <row r="101" spans="2:6" x14ac:dyDescent="0.3">
      <c r="B101" s="48">
        <v>77</v>
      </c>
      <c r="C101" s="49">
        <f t="shared" si="5"/>
        <v>0</v>
      </c>
      <c r="D101" s="50">
        <f t="shared" si="6"/>
        <v>0</v>
      </c>
      <c r="E101" s="50">
        <f t="shared" si="7"/>
        <v>0</v>
      </c>
      <c r="F101" s="50">
        <f t="shared" si="8"/>
        <v>0</v>
      </c>
    </row>
    <row r="102" spans="2:6" x14ac:dyDescent="0.3">
      <c r="B102" s="48">
        <v>78</v>
      </c>
      <c r="C102" s="49">
        <f t="shared" si="5"/>
        <v>0</v>
      </c>
      <c r="D102" s="50">
        <f t="shared" si="6"/>
        <v>0</v>
      </c>
      <c r="E102" s="50">
        <f t="shared" si="7"/>
        <v>0</v>
      </c>
      <c r="F102" s="50">
        <f t="shared" si="8"/>
        <v>0</v>
      </c>
    </row>
    <row r="103" spans="2:6" x14ac:dyDescent="0.3">
      <c r="B103" s="48">
        <v>79</v>
      </c>
      <c r="C103" s="49">
        <f t="shared" si="5"/>
        <v>0</v>
      </c>
      <c r="D103" s="50">
        <f t="shared" si="6"/>
        <v>0</v>
      </c>
      <c r="E103" s="50">
        <f t="shared" si="7"/>
        <v>0</v>
      </c>
      <c r="F103" s="50">
        <f t="shared" si="8"/>
        <v>0</v>
      </c>
    </row>
    <row r="104" spans="2:6" x14ac:dyDescent="0.3">
      <c r="B104" s="48">
        <v>80</v>
      </c>
      <c r="C104" s="49">
        <f t="shared" si="5"/>
        <v>0</v>
      </c>
      <c r="D104" s="50">
        <f t="shared" si="6"/>
        <v>0</v>
      </c>
      <c r="E104" s="50">
        <f t="shared" si="7"/>
        <v>0</v>
      </c>
      <c r="F104" s="50">
        <f t="shared" si="8"/>
        <v>0</v>
      </c>
    </row>
    <row r="105" spans="2:6" x14ac:dyDescent="0.3">
      <c r="B105" s="48">
        <v>81</v>
      </c>
      <c r="C105" s="49">
        <f t="shared" si="5"/>
        <v>0</v>
      </c>
      <c r="D105" s="50">
        <f t="shared" si="6"/>
        <v>0</v>
      </c>
      <c r="E105" s="50">
        <f t="shared" si="7"/>
        <v>0</v>
      </c>
      <c r="F105" s="50">
        <f t="shared" si="8"/>
        <v>0</v>
      </c>
    </row>
    <row r="106" spans="2:6" x14ac:dyDescent="0.3">
      <c r="B106" s="48">
        <v>82</v>
      </c>
      <c r="C106" s="49">
        <f t="shared" si="5"/>
        <v>0</v>
      </c>
      <c r="D106" s="50">
        <f t="shared" si="6"/>
        <v>0</v>
      </c>
      <c r="E106" s="50">
        <f t="shared" si="7"/>
        <v>0</v>
      </c>
      <c r="F106" s="50">
        <f t="shared" si="8"/>
        <v>0</v>
      </c>
    </row>
    <row r="107" spans="2:6" x14ac:dyDescent="0.3">
      <c r="B107" s="48">
        <v>83</v>
      </c>
      <c r="C107" s="49">
        <f t="shared" si="5"/>
        <v>0</v>
      </c>
      <c r="D107" s="50">
        <f t="shared" si="6"/>
        <v>0</v>
      </c>
      <c r="E107" s="50">
        <f t="shared" si="7"/>
        <v>0</v>
      </c>
      <c r="F107" s="50">
        <f t="shared" si="8"/>
        <v>0</v>
      </c>
    </row>
    <row r="108" spans="2:6" x14ac:dyDescent="0.3">
      <c r="B108" s="48">
        <v>84</v>
      </c>
      <c r="C108" s="49">
        <f t="shared" si="5"/>
        <v>0</v>
      </c>
      <c r="D108" s="50">
        <f t="shared" si="6"/>
        <v>0</v>
      </c>
      <c r="E108" s="50">
        <f t="shared" si="7"/>
        <v>0</v>
      </c>
      <c r="F108" s="50">
        <f t="shared" si="8"/>
        <v>0</v>
      </c>
    </row>
    <row r="109" spans="2:6" x14ac:dyDescent="0.3">
      <c r="B109" s="48">
        <v>85</v>
      </c>
      <c r="C109" s="49">
        <f t="shared" si="5"/>
        <v>0</v>
      </c>
      <c r="D109" s="50">
        <f t="shared" si="6"/>
        <v>0</v>
      </c>
      <c r="E109" s="50">
        <f t="shared" si="7"/>
        <v>0</v>
      </c>
      <c r="F109" s="50">
        <f t="shared" si="8"/>
        <v>0</v>
      </c>
    </row>
    <row r="110" spans="2:6" x14ac:dyDescent="0.3">
      <c r="B110" s="48">
        <v>86</v>
      </c>
      <c r="C110" s="49">
        <f t="shared" si="5"/>
        <v>0</v>
      </c>
      <c r="D110" s="50">
        <f t="shared" si="6"/>
        <v>0</v>
      </c>
      <c r="E110" s="50">
        <f t="shared" si="7"/>
        <v>0</v>
      </c>
      <c r="F110" s="50">
        <f t="shared" si="8"/>
        <v>0</v>
      </c>
    </row>
    <row r="111" spans="2:6" x14ac:dyDescent="0.3">
      <c r="B111" s="48">
        <v>87</v>
      </c>
      <c r="C111" s="49">
        <f t="shared" si="5"/>
        <v>0</v>
      </c>
      <c r="D111" s="50">
        <f t="shared" si="6"/>
        <v>0</v>
      </c>
      <c r="E111" s="50">
        <f t="shared" si="7"/>
        <v>0</v>
      </c>
      <c r="F111" s="50">
        <f t="shared" si="8"/>
        <v>0</v>
      </c>
    </row>
    <row r="112" spans="2:6" x14ac:dyDescent="0.3">
      <c r="B112" s="48">
        <v>88</v>
      </c>
      <c r="C112" s="49">
        <f t="shared" si="5"/>
        <v>0</v>
      </c>
      <c r="D112" s="50">
        <f t="shared" si="6"/>
        <v>0</v>
      </c>
      <c r="E112" s="50">
        <f t="shared" si="7"/>
        <v>0</v>
      </c>
      <c r="F112" s="50">
        <f t="shared" si="8"/>
        <v>0</v>
      </c>
    </row>
    <row r="113" spans="2:6" x14ac:dyDescent="0.3">
      <c r="B113" s="48">
        <v>89</v>
      </c>
      <c r="C113" s="49">
        <f t="shared" si="5"/>
        <v>0</v>
      </c>
      <c r="D113" s="50">
        <f t="shared" si="6"/>
        <v>0</v>
      </c>
      <c r="E113" s="50">
        <f t="shared" si="7"/>
        <v>0</v>
      </c>
      <c r="F113" s="50">
        <f t="shared" si="8"/>
        <v>0</v>
      </c>
    </row>
    <row r="114" spans="2:6" x14ac:dyDescent="0.3">
      <c r="B114" s="48">
        <v>90</v>
      </c>
      <c r="C114" s="49">
        <f t="shared" si="5"/>
        <v>0</v>
      </c>
      <c r="D114" s="50">
        <f t="shared" si="6"/>
        <v>0</v>
      </c>
      <c r="E114" s="50">
        <f t="shared" si="7"/>
        <v>0</v>
      </c>
      <c r="F114" s="50">
        <f t="shared" si="8"/>
        <v>0</v>
      </c>
    </row>
    <row r="115" spans="2:6" x14ac:dyDescent="0.3">
      <c r="B115" s="48">
        <v>91</v>
      </c>
      <c r="C115" s="49">
        <f t="shared" si="5"/>
        <v>0</v>
      </c>
      <c r="D115" s="50">
        <f t="shared" si="6"/>
        <v>0</v>
      </c>
      <c r="E115" s="50">
        <f t="shared" si="7"/>
        <v>0</v>
      </c>
      <c r="F115" s="50">
        <f t="shared" si="8"/>
        <v>0</v>
      </c>
    </row>
    <row r="116" spans="2:6" x14ac:dyDescent="0.3">
      <c r="B116" s="48">
        <v>92</v>
      </c>
      <c r="C116" s="49">
        <f t="shared" si="5"/>
        <v>0</v>
      </c>
      <c r="D116" s="50">
        <f t="shared" si="6"/>
        <v>0</v>
      </c>
      <c r="E116" s="50">
        <f t="shared" si="7"/>
        <v>0</v>
      </c>
      <c r="F116" s="50">
        <f t="shared" si="8"/>
        <v>0</v>
      </c>
    </row>
    <row r="117" spans="2:6" x14ac:dyDescent="0.3">
      <c r="B117" s="48">
        <v>93</v>
      </c>
      <c r="C117" s="49">
        <f t="shared" si="5"/>
        <v>0</v>
      </c>
      <c r="D117" s="50">
        <f t="shared" si="6"/>
        <v>0</v>
      </c>
      <c r="E117" s="50">
        <f t="shared" si="7"/>
        <v>0</v>
      </c>
      <c r="F117" s="50">
        <f t="shared" si="8"/>
        <v>0</v>
      </c>
    </row>
    <row r="118" spans="2:6" x14ac:dyDescent="0.3">
      <c r="B118" s="48">
        <v>94</v>
      </c>
      <c r="C118" s="49">
        <f t="shared" si="5"/>
        <v>0</v>
      </c>
      <c r="D118" s="50">
        <f t="shared" si="6"/>
        <v>0</v>
      </c>
      <c r="E118" s="50">
        <f t="shared" si="7"/>
        <v>0</v>
      </c>
      <c r="F118" s="50">
        <f t="shared" si="8"/>
        <v>0</v>
      </c>
    </row>
    <row r="119" spans="2:6" x14ac:dyDescent="0.3">
      <c r="B119" s="48">
        <v>95</v>
      </c>
      <c r="C119" s="49">
        <f t="shared" si="5"/>
        <v>0</v>
      </c>
      <c r="D119" s="50">
        <f t="shared" si="6"/>
        <v>0</v>
      </c>
      <c r="E119" s="50">
        <f t="shared" si="7"/>
        <v>0</v>
      </c>
      <c r="F119" s="50">
        <f t="shared" si="8"/>
        <v>0</v>
      </c>
    </row>
    <row r="120" spans="2:6" x14ac:dyDescent="0.3">
      <c r="B120" s="48">
        <v>96</v>
      </c>
      <c r="C120" s="49">
        <f t="shared" si="5"/>
        <v>0</v>
      </c>
      <c r="D120" s="50">
        <f t="shared" si="6"/>
        <v>0</v>
      </c>
      <c r="E120" s="50">
        <f t="shared" si="7"/>
        <v>0</v>
      </c>
      <c r="F120" s="50">
        <f t="shared" si="8"/>
        <v>0</v>
      </c>
    </row>
    <row r="121" spans="2:6" x14ac:dyDescent="0.3">
      <c r="B121" s="48">
        <v>97</v>
      </c>
      <c r="C121" s="49">
        <f t="shared" si="5"/>
        <v>0</v>
      </c>
      <c r="D121" s="50">
        <f t="shared" si="6"/>
        <v>0</v>
      </c>
      <c r="E121" s="50">
        <f t="shared" si="7"/>
        <v>0</v>
      </c>
      <c r="F121" s="50">
        <f t="shared" si="8"/>
        <v>0</v>
      </c>
    </row>
    <row r="122" spans="2:6" x14ac:dyDescent="0.3">
      <c r="B122" s="48">
        <v>98</v>
      </c>
      <c r="C122" s="49">
        <f t="shared" si="5"/>
        <v>0</v>
      </c>
      <c r="D122" s="50">
        <f t="shared" si="6"/>
        <v>0</v>
      </c>
      <c r="E122" s="50">
        <f t="shared" si="7"/>
        <v>0</v>
      </c>
      <c r="F122" s="50">
        <f t="shared" si="8"/>
        <v>0</v>
      </c>
    </row>
    <row r="123" spans="2:6" x14ac:dyDescent="0.3">
      <c r="B123" s="48">
        <v>99</v>
      </c>
      <c r="C123" s="49">
        <f t="shared" si="5"/>
        <v>0</v>
      </c>
      <c r="D123" s="50">
        <f t="shared" si="6"/>
        <v>0</v>
      </c>
      <c r="E123" s="50">
        <f t="shared" si="7"/>
        <v>0</v>
      </c>
      <c r="F123" s="50">
        <f t="shared" si="8"/>
        <v>0</v>
      </c>
    </row>
    <row r="124" spans="2:6" x14ac:dyDescent="0.3">
      <c r="B124" s="48">
        <v>100</v>
      </c>
      <c r="C124" s="49">
        <f t="shared" si="5"/>
        <v>0</v>
      </c>
      <c r="D124" s="50">
        <f t="shared" si="6"/>
        <v>0</v>
      </c>
      <c r="E124" s="50">
        <f t="shared" si="7"/>
        <v>0</v>
      </c>
      <c r="F124" s="50">
        <f t="shared" si="8"/>
        <v>0</v>
      </c>
    </row>
    <row r="125" spans="2:6" x14ac:dyDescent="0.3">
      <c r="B125" s="48">
        <v>101</v>
      </c>
      <c r="C125" s="49">
        <f t="shared" si="5"/>
        <v>0</v>
      </c>
      <c r="D125" s="50">
        <f t="shared" si="6"/>
        <v>0</v>
      </c>
      <c r="E125" s="50">
        <f t="shared" si="7"/>
        <v>0</v>
      </c>
      <c r="F125" s="50">
        <f t="shared" si="8"/>
        <v>0</v>
      </c>
    </row>
    <row r="126" spans="2:6" x14ac:dyDescent="0.3">
      <c r="B126" s="48">
        <v>102</v>
      </c>
      <c r="C126" s="49">
        <f t="shared" si="5"/>
        <v>0</v>
      </c>
      <c r="D126" s="50">
        <f t="shared" si="6"/>
        <v>0</v>
      </c>
      <c r="E126" s="50">
        <f t="shared" si="7"/>
        <v>0</v>
      </c>
      <c r="F126" s="50">
        <f t="shared" si="8"/>
        <v>0</v>
      </c>
    </row>
    <row r="127" spans="2:6" x14ac:dyDescent="0.3">
      <c r="B127" s="48">
        <v>103</v>
      </c>
      <c r="C127" s="49">
        <f t="shared" si="5"/>
        <v>0</v>
      </c>
      <c r="D127" s="50">
        <f t="shared" si="6"/>
        <v>0</v>
      </c>
      <c r="E127" s="50">
        <f t="shared" si="7"/>
        <v>0</v>
      </c>
      <c r="F127" s="50">
        <f t="shared" si="8"/>
        <v>0</v>
      </c>
    </row>
    <row r="128" spans="2:6" x14ac:dyDescent="0.3">
      <c r="B128" s="48">
        <v>104</v>
      </c>
      <c r="C128" s="49">
        <f t="shared" si="5"/>
        <v>0</v>
      </c>
      <c r="D128" s="50">
        <f t="shared" si="6"/>
        <v>0</v>
      </c>
      <c r="E128" s="50">
        <f t="shared" si="7"/>
        <v>0</v>
      </c>
      <c r="F128" s="50">
        <f t="shared" si="8"/>
        <v>0</v>
      </c>
    </row>
    <row r="129" spans="2:6" x14ac:dyDescent="0.3">
      <c r="B129" s="48">
        <v>105</v>
      </c>
      <c r="C129" s="49">
        <f t="shared" si="5"/>
        <v>0</v>
      </c>
      <c r="D129" s="50">
        <f t="shared" si="6"/>
        <v>0</v>
      </c>
      <c r="E129" s="50">
        <f t="shared" si="7"/>
        <v>0</v>
      </c>
      <c r="F129" s="50">
        <f t="shared" si="8"/>
        <v>0</v>
      </c>
    </row>
    <row r="130" spans="2:6" x14ac:dyDescent="0.3">
      <c r="B130" s="48">
        <v>106</v>
      </c>
      <c r="C130" s="49">
        <f t="shared" si="5"/>
        <v>0</v>
      </c>
      <c r="D130" s="50">
        <f t="shared" si="6"/>
        <v>0</v>
      </c>
      <c r="E130" s="50">
        <f t="shared" si="7"/>
        <v>0</v>
      </c>
      <c r="F130" s="50">
        <f t="shared" si="8"/>
        <v>0</v>
      </c>
    </row>
    <row r="131" spans="2:6" x14ac:dyDescent="0.3">
      <c r="B131" s="48">
        <v>107</v>
      </c>
      <c r="C131" s="49">
        <f t="shared" si="5"/>
        <v>0</v>
      </c>
      <c r="D131" s="50">
        <f t="shared" si="6"/>
        <v>0</v>
      </c>
      <c r="E131" s="50">
        <f t="shared" si="7"/>
        <v>0</v>
      </c>
      <c r="F131" s="50">
        <f t="shared" si="8"/>
        <v>0</v>
      </c>
    </row>
    <row r="132" spans="2:6" x14ac:dyDescent="0.3">
      <c r="B132" s="48">
        <v>108</v>
      </c>
      <c r="C132" s="49">
        <f t="shared" si="5"/>
        <v>0</v>
      </c>
      <c r="D132" s="50">
        <f t="shared" si="6"/>
        <v>0</v>
      </c>
      <c r="E132" s="50">
        <f t="shared" si="7"/>
        <v>0</v>
      </c>
      <c r="F132" s="50">
        <f t="shared" si="8"/>
        <v>0</v>
      </c>
    </row>
    <row r="133" spans="2:6" x14ac:dyDescent="0.3">
      <c r="B133" s="48">
        <v>109</v>
      </c>
      <c r="C133" s="49">
        <f t="shared" si="5"/>
        <v>0</v>
      </c>
      <c r="D133" s="50">
        <f t="shared" si="6"/>
        <v>0</v>
      </c>
      <c r="E133" s="50">
        <f t="shared" si="7"/>
        <v>0</v>
      </c>
      <c r="F133" s="50">
        <f t="shared" si="8"/>
        <v>0</v>
      </c>
    </row>
    <row r="134" spans="2:6" x14ac:dyDescent="0.3">
      <c r="B134" s="48">
        <v>110</v>
      </c>
      <c r="C134" s="49">
        <f t="shared" si="5"/>
        <v>0</v>
      </c>
      <c r="D134" s="50">
        <f t="shared" si="6"/>
        <v>0</v>
      </c>
      <c r="E134" s="50">
        <f t="shared" si="7"/>
        <v>0</v>
      </c>
      <c r="F134" s="50">
        <f t="shared" si="8"/>
        <v>0</v>
      </c>
    </row>
    <row r="135" spans="2:6" x14ac:dyDescent="0.3">
      <c r="B135" s="48">
        <v>111</v>
      </c>
      <c r="C135" s="49">
        <f t="shared" si="5"/>
        <v>0</v>
      </c>
      <c r="D135" s="50">
        <f t="shared" si="6"/>
        <v>0</v>
      </c>
      <c r="E135" s="50">
        <f t="shared" si="7"/>
        <v>0</v>
      </c>
      <c r="F135" s="50">
        <f t="shared" si="8"/>
        <v>0</v>
      </c>
    </row>
    <row r="136" spans="2:6" x14ac:dyDescent="0.3">
      <c r="B136" s="48">
        <v>112</v>
      </c>
      <c r="C136" s="49">
        <f t="shared" si="5"/>
        <v>0</v>
      </c>
      <c r="D136" s="50">
        <f t="shared" si="6"/>
        <v>0</v>
      </c>
      <c r="E136" s="50">
        <f t="shared" si="7"/>
        <v>0</v>
      </c>
      <c r="F136" s="50">
        <f t="shared" si="8"/>
        <v>0</v>
      </c>
    </row>
    <row r="137" spans="2:6" x14ac:dyDescent="0.3">
      <c r="B137" s="48">
        <v>113</v>
      </c>
      <c r="C137" s="49">
        <f t="shared" si="5"/>
        <v>0</v>
      </c>
      <c r="D137" s="50">
        <f t="shared" si="6"/>
        <v>0</v>
      </c>
      <c r="E137" s="50">
        <f t="shared" si="7"/>
        <v>0</v>
      </c>
      <c r="F137" s="50">
        <f t="shared" si="8"/>
        <v>0</v>
      </c>
    </row>
    <row r="138" spans="2:6" x14ac:dyDescent="0.3">
      <c r="B138" s="48">
        <v>114</v>
      </c>
      <c r="C138" s="49">
        <f t="shared" si="5"/>
        <v>0</v>
      </c>
      <c r="D138" s="50">
        <f t="shared" si="6"/>
        <v>0</v>
      </c>
      <c r="E138" s="50">
        <f t="shared" si="7"/>
        <v>0</v>
      </c>
      <c r="F138" s="50">
        <f t="shared" si="8"/>
        <v>0</v>
      </c>
    </row>
    <row r="139" spans="2:6" x14ac:dyDescent="0.3">
      <c r="B139" s="48">
        <v>115</v>
      </c>
      <c r="C139" s="49">
        <f t="shared" si="5"/>
        <v>0</v>
      </c>
      <c r="D139" s="50">
        <f t="shared" si="6"/>
        <v>0</v>
      </c>
      <c r="E139" s="50">
        <f t="shared" si="7"/>
        <v>0</v>
      </c>
      <c r="F139" s="50">
        <f t="shared" si="8"/>
        <v>0</v>
      </c>
    </row>
    <row r="140" spans="2:6" x14ac:dyDescent="0.3">
      <c r="B140" s="48">
        <v>116</v>
      </c>
      <c r="C140" s="49">
        <f t="shared" si="5"/>
        <v>0</v>
      </c>
      <c r="D140" s="50">
        <f t="shared" si="6"/>
        <v>0</v>
      </c>
      <c r="E140" s="50">
        <f t="shared" si="7"/>
        <v>0</v>
      </c>
      <c r="F140" s="50">
        <f t="shared" si="8"/>
        <v>0</v>
      </c>
    </row>
    <row r="141" spans="2:6" x14ac:dyDescent="0.3">
      <c r="B141" s="48">
        <v>117</v>
      </c>
      <c r="C141" s="49">
        <f t="shared" si="5"/>
        <v>0</v>
      </c>
      <c r="D141" s="50">
        <f t="shared" si="6"/>
        <v>0</v>
      </c>
      <c r="E141" s="50">
        <f t="shared" si="7"/>
        <v>0</v>
      </c>
      <c r="F141" s="50">
        <f t="shared" si="8"/>
        <v>0</v>
      </c>
    </row>
    <row r="142" spans="2:6" x14ac:dyDescent="0.3">
      <c r="B142" s="48">
        <v>118</v>
      </c>
      <c r="C142" s="49">
        <f t="shared" si="5"/>
        <v>0</v>
      </c>
      <c r="D142" s="50">
        <f t="shared" si="6"/>
        <v>0</v>
      </c>
      <c r="E142" s="50">
        <f t="shared" si="7"/>
        <v>0</v>
      </c>
      <c r="F142" s="50">
        <f t="shared" si="8"/>
        <v>0</v>
      </c>
    </row>
    <row r="143" spans="2:6" x14ac:dyDescent="0.3">
      <c r="B143" s="48">
        <v>119</v>
      </c>
      <c r="C143" s="49">
        <f t="shared" si="5"/>
        <v>0</v>
      </c>
      <c r="D143" s="50">
        <f t="shared" si="6"/>
        <v>0</v>
      </c>
      <c r="E143" s="50">
        <f t="shared" si="7"/>
        <v>0</v>
      </c>
      <c r="F143" s="50">
        <f t="shared" si="8"/>
        <v>0</v>
      </c>
    </row>
    <row r="144" spans="2:6" x14ac:dyDescent="0.3">
      <c r="B144" s="48">
        <v>120</v>
      </c>
      <c r="C144" s="49">
        <f t="shared" si="5"/>
        <v>0</v>
      </c>
      <c r="D144" s="50">
        <f t="shared" si="6"/>
        <v>0</v>
      </c>
      <c r="E144" s="50">
        <f t="shared" si="7"/>
        <v>0</v>
      </c>
      <c r="F144" s="50">
        <f t="shared" si="8"/>
        <v>0</v>
      </c>
    </row>
  </sheetData>
  <mergeCells count="3">
    <mergeCell ref="B1:F1"/>
    <mergeCell ref="B2:D2"/>
    <mergeCell ref="E5:F5"/>
  </mergeCells>
  <conditionalFormatting sqref="B25:F144">
    <cfRule type="expression" dxfId="7" priority="1">
      <formula>$B25=$C$20</formula>
    </cfRule>
    <cfRule type="expression" dxfId="6" priority="2">
      <formula>$B25&gt;$C$20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D98-D55A-4674-906A-362FD35CA4F5}">
  <dimension ref="B1:J254"/>
  <sheetViews>
    <sheetView workbookViewId="0">
      <selection activeCell="C13" sqref="C13"/>
    </sheetView>
  </sheetViews>
  <sheetFormatPr baseColWidth="10" defaultRowHeight="14.4" x14ac:dyDescent="0.3"/>
  <cols>
    <col min="2" max="2" width="13.33203125" customWidth="1"/>
    <col min="3" max="3" width="14.44140625" bestFit="1" customWidth="1"/>
    <col min="4" max="4" width="14.21875" customWidth="1"/>
    <col min="5" max="5" width="15.5546875" bestFit="1" customWidth="1"/>
    <col min="6" max="6" width="22.88671875" bestFit="1" customWidth="1"/>
    <col min="7" max="7" width="20.109375" bestFit="1" customWidth="1"/>
    <col min="8" max="8" width="12.44140625" bestFit="1" customWidth="1"/>
  </cols>
  <sheetData>
    <row r="1" spans="2:10" ht="21" x14ac:dyDescent="0.4">
      <c r="B1" s="126" t="s">
        <v>47</v>
      </c>
      <c r="C1" s="126"/>
      <c r="D1" s="126"/>
      <c r="E1" s="126"/>
      <c r="F1" s="126"/>
    </row>
    <row r="2" spans="2:10" ht="21.6" thickBot="1" x14ac:dyDescent="0.45">
      <c r="B2" s="55"/>
      <c r="C2" s="55"/>
      <c r="D2" s="56"/>
      <c r="E2" s="56"/>
      <c r="F2" s="56"/>
    </row>
    <row r="3" spans="2:10" ht="15.6" x14ac:dyDescent="0.3">
      <c r="B3" s="134" t="s">
        <v>27</v>
      </c>
      <c r="C3" s="135"/>
      <c r="D3" s="57" t="s">
        <v>28</v>
      </c>
      <c r="E3" s="58"/>
      <c r="F3" s="124" t="s">
        <v>18</v>
      </c>
      <c r="G3" s="124"/>
      <c r="H3" s="146" t="s">
        <v>81</v>
      </c>
      <c r="I3" s="133"/>
    </row>
    <row r="4" spans="2:10" x14ac:dyDescent="0.3">
      <c r="B4" s="59" t="s">
        <v>0</v>
      </c>
      <c r="C4" s="19">
        <v>-2360000</v>
      </c>
      <c r="D4" s="60">
        <f>PV(C6,C10,C5,0,0)</f>
        <v>-2360000.0000000047</v>
      </c>
      <c r="E4" s="61"/>
      <c r="F4" s="79" t="s">
        <v>0</v>
      </c>
      <c r="G4" s="84">
        <v>2360000</v>
      </c>
      <c r="H4" s="146"/>
      <c r="I4" s="133"/>
    </row>
    <row r="5" spans="2:10" x14ac:dyDescent="0.3">
      <c r="B5" s="59" t="s">
        <v>29</v>
      </c>
      <c r="C5" s="51">
        <f>D5</f>
        <v>19996.205177980086</v>
      </c>
      <c r="D5" s="62">
        <f>PMT(C6,C10,C4,0,0)</f>
        <v>19996.205177980086</v>
      </c>
      <c r="E5" s="63"/>
      <c r="F5" s="80" t="s">
        <v>48</v>
      </c>
      <c r="G5" s="85" t="s">
        <v>21</v>
      </c>
      <c r="H5" s="146"/>
      <c r="I5" s="133"/>
    </row>
    <row r="6" spans="2:10" x14ac:dyDescent="0.3">
      <c r="B6" s="59" t="s">
        <v>22</v>
      </c>
      <c r="C6" s="64">
        <f>C7/C8</f>
        <v>5.0530012742591168E-3</v>
      </c>
      <c r="D6" s="65">
        <f>RATE(C10,C5,C4,,0)</f>
        <v>5.0530012742591047E-3</v>
      </c>
      <c r="E6" s="66"/>
      <c r="F6" s="83" t="s">
        <v>30</v>
      </c>
      <c r="G6" s="108">
        <v>9.8500000000000004E-2</v>
      </c>
      <c r="H6" t="s">
        <v>80</v>
      </c>
      <c r="I6" s="6">
        <v>6.2349890686268901E-2</v>
      </c>
      <c r="J6" t="s">
        <v>71</v>
      </c>
    </row>
    <row r="7" spans="2:10" x14ac:dyDescent="0.3">
      <c r="B7" s="59" t="s">
        <v>30</v>
      </c>
      <c r="C7" s="122">
        <v>6.0636015291109402E-2</v>
      </c>
      <c r="D7" s="68">
        <f>C6*C8</f>
        <v>6.0636015291109402E-2</v>
      </c>
      <c r="E7" s="121" t="s">
        <v>79</v>
      </c>
      <c r="F7" s="81" t="s">
        <v>31</v>
      </c>
      <c r="G7" s="85">
        <v>12</v>
      </c>
    </row>
    <row r="8" spans="2:10" x14ac:dyDescent="0.3">
      <c r="B8" s="59" t="s">
        <v>31</v>
      </c>
      <c r="C8" s="24">
        <v>12</v>
      </c>
      <c r="D8" s="69">
        <f>C8</f>
        <v>12</v>
      </c>
      <c r="E8" s="56"/>
      <c r="F8" s="82" t="s">
        <v>25</v>
      </c>
      <c r="G8" s="25">
        <v>15</v>
      </c>
    </row>
    <row r="9" spans="2:10" x14ac:dyDescent="0.3">
      <c r="B9" s="59" t="s">
        <v>25</v>
      </c>
      <c r="C9" s="24">
        <v>15</v>
      </c>
      <c r="D9" s="69">
        <f>C9</f>
        <v>15</v>
      </c>
      <c r="E9" s="56"/>
      <c r="F9" s="81" t="s">
        <v>49</v>
      </c>
      <c r="G9" s="25">
        <f>G7*G8</f>
        <v>180</v>
      </c>
    </row>
    <row r="10" spans="2:10" ht="15" thickBot="1" x14ac:dyDescent="0.35">
      <c r="B10" s="98" t="s">
        <v>32</v>
      </c>
      <c r="C10" s="99">
        <f>C8*C9</f>
        <v>180</v>
      </c>
      <c r="D10" s="100">
        <f>NPER(C6,C5,C4,0,0)</f>
        <v>180</v>
      </c>
    </row>
    <row r="11" spans="2:10" x14ac:dyDescent="0.3">
      <c r="B11" s="101" t="s">
        <v>60</v>
      </c>
      <c r="C11" s="136">
        <v>5</v>
      </c>
      <c r="D11" s="109">
        <f>PPMT(C6,C11,C10,C4,,0)</f>
        <v>8235.4963748525261</v>
      </c>
      <c r="F11" s="4"/>
      <c r="G11" s="110"/>
      <c r="H11" s="147"/>
      <c r="I11" s="147"/>
      <c r="J11" s="147"/>
    </row>
    <row r="12" spans="2:10" ht="15" customHeight="1" thickBot="1" x14ac:dyDescent="0.35">
      <c r="B12" s="102" t="s">
        <v>59</v>
      </c>
      <c r="C12" s="137"/>
      <c r="D12" s="103">
        <f>IPMT(C6,C11,C10,C4,,0)</f>
        <v>11760.708803127558</v>
      </c>
      <c r="E12" t="s">
        <v>82</v>
      </c>
      <c r="F12" s="149">
        <f>G4+CUMPRINC(C6,C10,-C4,1,C11,0)</f>
        <v>2319234.489243139</v>
      </c>
      <c r="G12" s="4"/>
      <c r="H12" s="147"/>
      <c r="I12" s="148"/>
      <c r="J12" s="147"/>
    </row>
    <row r="13" spans="2:10" ht="15" thickBot="1" x14ac:dyDescent="0.35">
      <c r="H13" s="148"/>
      <c r="I13" s="148"/>
      <c r="J13" s="147"/>
    </row>
    <row r="14" spans="2:10" ht="15" thickBot="1" x14ac:dyDescent="0.35">
      <c r="B14" s="42" t="s">
        <v>33</v>
      </c>
      <c r="C14" s="43">
        <f>SUBTOTAL(9,C16:C1350)</f>
        <v>3599316.9320364068</v>
      </c>
      <c r="D14" s="73">
        <f>SUBTOTAL(9,D16:D1350)</f>
        <v>1239316.9320364143</v>
      </c>
      <c r="E14" s="74">
        <f>SUBTOTAL(9,E16:E1350)</f>
        <v>2359999.9999999991</v>
      </c>
      <c r="F14" s="75">
        <f>-C4</f>
        <v>2360000</v>
      </c>
      <c r="H14" s="148"/>
      <c r="I14" s="148"/>
      <c r="J14" s="147"/>
    </row>
    <row r="15" spans="2:10" ht="15" thickBot="1" x14ac:dyDescent="0.35">
      <c r="B15" s="45" t="s">
        <v>34</v>
      </c>
      <c r="C15" s="46" t="s">
        <v>35</v>
      </c>
      <c r="D15" s="46" t="s">
        <v>36</v>
      </c>
      <c r="E15" s="46" t="s">
        <v>12</v>
      </c>
      <c r="F15" s="47" t="s">
        <v>13</v>
      </c>
      <c r="H15" s="147"/>
      <c r="I15" s="147"/>
      <c r="J15" s="147"/>
    </row>
    <row r="16" spans="2:10" x14ac:dyDescent="0.3">
      <c r="B16" s="48">
        <v>1</v>
      </c>
      <c r="C16" s="49">
        <f>$C$5</f>
        <v>19996.205177980086</v>
      </c>
      <c r="D16" s="50">
        <f>F14*$C$6</f>
        <v>11925.083007251516</v>
      </c>
      <c r="E16" s="50">
        <f>C16-D16</f>
        <v>8071.1221707285695</v>
      </c>
      <c r="F16" s="50">
        <f>F14-E16</f>
        <v>2351928.8778292714</v>
      </c>
    </row>
    <row r="17" spans="2:8" x14ac:dyDescent="0.3">
      <c r="B17" s="48">
        <v>2</v>
      </c>
      <c r="C17" s="49">
        <f>IF(B17&gt;$C$10,,C16)</f>
        <v>19996.205177980086</v>
      </c>
      <c r="D17" s="50">
        <f t="shared" ref="D17:D80" si="0">IF(B17&gt;$C$10,,F16*$C$6)</f>
        <v>11884.299616638124</v>
      </c>
      <c r="E17" s="50">
        <f t="shared" ref="E17:E80" si="1">IF(B17&gt;$C$10,,C17-D17)</f>
        <v>8111.9055613419623</v>
      </c>
      <c r="F17" s="50">
        <f t="shared" ref="F17:F80" si="2">IF(B17&gt;$C$10,,F16-E17)</f>
        <v>2343816.9722679295</v>
      </c>
      <c r="H17" s="10"/>
    </row>
    <row r="18" spans="2:8" x14ac:dyDescent="0.3">
      <c r="B18" s="48">
        <v>3</v>
      </c>
      <c r="C18" s="49">
        <f t="shared" ref="C18:C81" si="3">IF(B18&gt;$C$10,,C17)</f>
        <v>19996.205177980086</v>
      </c>
      <c r="D18" s="50">
        <f t="shared" si="0"/>
        <v>11843.310147499993</v>
      </c>
      <c r="E18" s="50">
        <f t="shared" si="1"/>
        <v>8152.8950304800928</v>
      </c>
      <c r="F18" s="50">
        <f t="shared" si="2"/>
        <v>2335664.0772374496</v>
      </c>
    </row>
    <row r="19" spans="2:8" x14ac:dyDescent="0.3">
      <c r="B19" s="48">
        <v>4</v>
      </c>
      <c r="C19" s="49">
        <f t="shared" si="3"/>
        <v>19996.205177980086</v>
      </c>
      <c r="D19" s="50">
        <f t="shared" si="0"/>
        <v>11802.113558522076</v>
      </c>
      <c r="E19" s="50">
        <f t="shared" si="1"/>
        <v>8194.0916194580095</v>
      </c>
      <c r="F19" s="50">
        <f t="shared" si="2"/>
        <v>2327469.9856179915</v>
      </c>
    </row>
    <row r="20" spans="2:8" x14ac:dyDescent="0.3">
      <c r="B20" s="48">
        <v>5</v>
      </c>
      <c r="C20" s="49">
        <f t="shared" si="3"/>
        <v>19996.205177980086</v>
      </c>
      <c r="D20" s="50">
        <f t="shared" si="0"/>
        <v>11760.70880312756</v>
      </c>
      <c r="E20" s="50">
        <f t="shared" si="1"/>
        <v>8235.4963748525261</v>
      </c>
      <c r="F20" s="50">
        <f t="shared" si="2"/>
        <v>2319234.489243139</v>
      </c>
    </row>
    <row r="21" spans="2:8" x14ac:dyDescent="0.3">
      <c r="B21" s="48">
        <v>6</v>
      </c>
      <c r="C21" s="49">
        <f t="shared" si="3"/>
        <v>19996.205177980086</v>
      </c>
      <c r="D21" s="50">
        <f t="shared" si="0"/>
        <v>11719.094829451273</v>
      </c>
      <c r="E21" s="50">
        <f t="shared" si="1"/>
        <v>8277.1103485288131</v>
      </c>
      <c r="F21" s="50">
        <f t="shared" si="2"/>
        <v>2310957.3788946103</v>
      </c>
    </row>
    <row r="22" spans="2:8" x14ac:dyDescent="0.3">
      <c r="B22" s="48">
        <v>7</v>
      </c>
      <c r="C22" s="49">
        <f t="shared" si="3"/>
        <v>19996.205177980086</v>
      </c>
      <c r="D22" s="50">
        <f t="shared" si="0"/>
        <v>11677.270580312974</v>
      </c>
      <c r="E22" s="50">
        <f t="shared" si="1"/>
        <v>8318.934597667112</v>
      </c>
      <c r="F22" s="50">
        <f t="shared" si="2"/>
        <v>2302638.444296943</v>
      </c>
    </row>
    <row r="23" spans="2:8" x14ac:dyDescent="0.3">
      <c r="B23" s="48">
        <v>8</v>
      </c>
      <c r="C23" s="49">
        <f t="shared" si="3"/>
        <v>19996.205177980086</v>
      </c>
      <c r="D23" s="50">
        <f t="shared" si="0"/>
        <v>11635.234993190483</v>
      </c>
      <c r="E23" s="50">
        <f t="shared" si="1"/>
        <v>8360.9701847896031</v>
      </c>
      <c r="F23" s="50">
        <f t="shared" si="2"/>
        <v>2294277.4741121535</v>
      </c>
    </row>
    <row r="24" spans="2:8" x14ac:dyDescent="0.3">
      <c r="B24" s="48">
        <v>9</v>
      </c>
      <c r="C24" s="49">
        <f t="shared" si="3"/>
        <v>19996.205177980086</v>
      </c>
      <c r="D24" s="50">
        <f t="shared" si="0"/>
        <v>11592.987000192699</v>
      </c>
      <c r="E24" s="50">
        <f t="shared" si="1"/>
        <v>8403.2181777873866</v>
      </c>
      <c r="F24" s="50">
        <f t="shared" si="2"/>
        <v>2285874.255934366</v>
      </c>
    </row>
    <row r="25" spans="2:8" x14ac:dyDescent="0.3">
      <c r="B25" s="48">
        <v>10</v>
      </c>
      <c r="C25" s="49">
        <f t="shared" si="3"/>
        <v>19996.205177980086</v>
      </c>
      <c r="D25" s="50">
        <f t="shared" si="0"/>
        <v>11550.525528032462</v>
      </c>
      <c r="E25" s="50">
        <f t="shared" si="1"/>
        <v>8445.6796499476241</v>
      </c>
      <c r="F25" s="50">
        <f t="shared" si="2"/>
        <v>2277428.5762844183</v>
      </c>
    </row>
    <row r="26" spans="2:8" x14ac:dyDescent="0.3">
      <c r="B26" s="48">
        <v>11</v>
      </c>
      <c r="C26" s="49">
        <f t="shared" si="3"/>
        <v>19996.205177980086</v>
      </c>
      <c r="D26" s="50">
        <f t="shared" si="0"/>
        <v>11507.849497999292</v>
      </c>
      <c r="E26" s="50">
        <f t="shared" si="1"/>
        <v>8488.3556799807939</v>
      </c>
      <c r="F26" s="50">
        <f t="shared" si="2"/>
        <v>2268940.2206044374</v>
      </c>
    </row>
    <row r="27" spans="2:8" x14ac:dyDescent="0.3">
      <c r="B27" s="48">
        <v>12</v>
      </c>
      <c r="C27" s="49">
        <f t="shared" si="3"/>
        <v>19996.205177980086</v>
      </c>
      <c r="D27" s="50">
        <f t="shared" si="0"/>
        <v>11464.957825931984</v>
      </c>
      <c r="E27" s="50">
        <f t="shared" si="1"/>
        <v>8531.2473520481017</v>
      </c>
      <c r="F27" s="50">
        <f t="shared" si="2"/>
        <v>2260408.9732523891</v>
      </c>
    </row>
    <row r="28" spans="2:8" x14ac:dyDescent="0.3">
      <c r="B28" s="48">
        <v>13</v>
      </c>
      <c r="C28" s="49">
        <f t="shared" si="3"/>
        <v>19996.205177980086</v>
      </c>
      <c r="D28" s="50">
        <f t="shared" si="0"/>
        <v>11421.849422191064</v>
      </c>
      <c r="E28" s="50">
        <f t="shared" si="1"/>
        <v>8574.3557557890217</v>
      </c>
      <c r="F28" s="50">
        <f t="shared" si="2"/>
        <v>2251834.6174965999</v>
      </c>
    </row>
    <row r="29" spans="2:8" x14ac:dyDescent="0.3">
      <c r="B29" s="48">
        <v>14</v>
      </c>
      <c r="C29" s="49">
        <f t="shared" si="3"/>
        <v>19996.205177980086</v>
      </c>
      <c r="D29" s="50">
        <f t="shared" si="0"/>
        <v>11378.52319163111</v>
      </c>
      <c r="E29" s="50">
        <f t="shared" si="1"/>
        <v>8617.6819863489764</v>
      </c>
      <c r="F29" s="50">
        <f t="shared" si="2"/>
        <v>2243216.9355102507</v>
      </c>
    </row>
    <row r="30" spans="2:8" x14ac:dyDescent="0.3">
      <c r="B30" s="48">
        <v>15</v>
      </c>
      <c r="C30" s="49">
        <f t="shared" si="3"/>
        <v>19996.205177980086</v>
      </c>
      <c r="D30" s="50">
        <f t="shared" si="0"/>
        <v>11334.978033572928</v>
      </c>
      <c r="E30" s="50">
        <f t="shared" si="1"/>
        <v>8661.2271444071575</v>
      </c>
      <c r="F30" s="50">
        <f t="shared" si="2"/>
        <v>2234555.7083658436</v>
      </c>
    </row>
    <row r="31" spans="2:8" x14ac:dyDescent="0.3">
      <c r="B31" s="48">
        <v>16</v>
      </c>
      <c r="C31" s="49">
        <f t="shared" si="3"/>
        <v>19996.205177980086</v>
      </c>
      <c r="D31" s="50">
        <f t="shared" si="0"/>
        <v>11291.212841775592</v>
      </c>
      <c r="E31" s="50">
        <f t="shared" si="1"/>
        <v>8704.9923362044938</v>
      </c>
      <c r="F31" s="50">
        <f t="shared" si="2"/>
        <v>2225850.7160296394</v>
      </c>
    </row>
    <row r="32" spans="2:8" x14ac:dyDescent="0.3">
      <c r="B32" s="48">
        <v>17</v>
      </c>
      <c r="C32" s="49">
        <f t="shared" si="3"/>
        <v>19996.205177980086</v>
      </c>
      <c r="D32" s="50">
        <f t="shared" si="0"/>
        <v>11247.226504408336</v>
      </c>
      <c r="E32" s="50">
        <f t="shared" si="1"/>
        <v>8748.9786735717498</v>
      </c>
      <c r="F32" s="50">
        <f t="shared" si="2"/>
        <v>2217101.7373560676</v>
      </c>
    </row>
    <row r="33" spans="2:6" x14ac:dyDescent="0.3">
      <c r="B33" s="48">
        <v>18</v>
      </c>
      <c r="C33" s="49">
        <f t="shared" si="3"/>
        <v>19996.205177980086</v>
      </c>
      <c r="D33" s="50">
        <f t="shared" si="0"/>
        <v>11203.017904022312</v>
      </c>
      <c r="E33" s="50">
        <f t="shared" si="1"/>
        <v>8793.1872739577739</v>
      </c>
      <c r="F33" s="50">
        <f t="shared" si="2"/>
        <v>2208308.5500821099</v>
      </c>
    </row>
    <row r="34" spans="2:6" x14ac:dyDescent="0.3">
      <c r="B34" s="48">
        <v>19</v>
      </c>
      <c r="C34" s="49">
        <f t="shared" si="3"/>
        <v>19996.205177980086</v>
      </c>
      <c r="D34" s="50">
        <f t="shared" si="0"/>
        <v>11158.585917522203</v>
      </c>
      <c r="E34" s="50">
        <f t="shared" si="1"/>
        <v>8837.6192604578828</v>
      </c>
      <c r="F34" s="50">
        <f t="shared" si="2"/>
        <v>2199470.9308216521</v>
      </c>
    </row>
    <row r="35" spans="2:6" x14ac:dyDescent="0.3">
      <c r="B35" s="48">
        <v>20</v>
      </c>
      <c r="C35" s="49">
        <f t="shared" si="3"/>
        <v>19996.205177980086</v>
      </c>
      <c r="D35" s="50">
        <f t="shared" si="0"/>
        <v>11113.929416137693</v>
      </c>
      <c r="E35" s="50">
        <f t="shared" si="1"/>
        <v>8882.275761842393</v>
      </c>
      <c r="F35" s="50">
        <f t="shared" si="2"/>
        <v>2190588.6550598098</v>
      </c>
    </row>
    <row r="36" spans="2:6" x14ac:dyDescent="0.3">
      <c r="B36" s="48">
        <v>21</v>
      </c>
      <c r="C36" s="49">
        <f t="shared" si="3"/>
        <v>19996.205177980086</v>
      </c>
      <c r="D36" s="50">
        <f t="shared" si="0"/>
        <v>11069.047265394784</v>
      </c>
      <c r="E36" s="50">
        <f t="shared" si="1"/>
        <v>8927.1579125853023</v>
      </c>
      <c r="F36" s="50">
        <f t="shared" si="2"/>
        <v>2181661.4971472244</v>
      </c>
    </row>
    <row r="37" spans="2:6" x14ac:dyDescent="0.3">
      <c r="B37" s="48">
        <v>22</v>
      </c>
      <c r="C37" s="49">
        <f t="shared" si="3"/>
        <v>19996.205177980086</v>
      </c>
      <c r="D37" s="50">
        <f t="shared" si="0"/>
        <v>11023.938325086978</v>
      </c>
      <c r="E37" s="50">
        <f t="shared" si="1"/>
        <v>8972.2668528931081</v>
      </c>
      <c r="F37" s="50">
        <f t="shared" si="2"/>
        <v>2172689.2302943314</v>
      </c>
    </row>
    <row r="38" spans="2:6" x14ac:dyDescent="0.3">
      <c r="B38" s="48">
        <v>23</v>
      </c>
      <c r="C38" s="49">
        <f t="shared" si="3"/>
        <v>19996.205177980086</v>
      </c>
      <c r="D38" s="50">
        <f t="shared" si="0"/>
        <v>10978.601449246316</v>
      </c>
      <c r="E38" s="50">
        <f t="shared" si="1"/>
        <v>9017.6037287337695</v>
      </c>
      <c r="F38" s="50">
        <f t="shared" si="2"/>
        <v>2163671.6265655975</v>
      </c>
    </row>
    <row r="39" spans="2:6" x14ac:dyDescent="0.3">
      <c r="B39" s="48">
        <v>24</v>
      </c>
      <c r="C39" s="49">
        <f t="shared" si="3"/>
        <v>19996.205177980086</v>
      </c>
      <c r="D39" s="50">
        <f t="shared" si="0"/>
        <v>10933.03548611426</v>
      </c>
      <c r="E39" s="50">
        <f t="shared" si="1"/>
        <v>9063.1696918658254</v>
      </c>
      <c r="F39" s="50">
        <f t="shared" si="2"/>
        <v>2154608.4568737317</v>
      </c>
    </row>
    <row r="40" spans="2:6" x14ac:dyDescent="0.3">
      <c r="B40" s="48">
        <v>25</v>
      </c>
      <c r="C40" s="49">
        <f t="shared" si="3"/>
        <v>19996.205177980086</v>
      </c>
      <c r="D40" s="50">
        <f t="shared" si="0"/>
        <v>10887.239278112436</v>
      </c>
      <c r="E40" s="50">
        <f t="shared" si="1"/>
        <v>9108.9658998676496</v>
      </c>
      <c r="F40" s="50">
        <f t="shared" si="2"/>
        <v>2145499.4909738642</v>
      </c>
    </row>
    <row r="41" spans="2:6" x14ac:dyDescent="0.3">
      <c r="B41" s="48">
        <v>26</v>
      </c>
      <c r="C41" s="49">
        <f t="shared" si="3"/>
        <v>19996.205177980086</v>
      </c>
      <c r="D41" s="50">
        <f t="shared" si="0"/>
        <v>10841.211661813222</v>
      </c>
      <c r="E41" s="50">
        <f t="shared" si="1"/>
        <v>9154.9935161668636</v>
      </c>
      <c r="F41" s="50">
        <f t="shared" si="2"/>
        <v>2136344.4974576975</v>
      </c>
    </row>
    <row r="42" spans="2:6" x14ac:dyDescent="0.3">
      <c r="B42" s="48">
        <v>27</v>
      </c>
      <c r="C42" s="49">
        <f t="shared" si="3"/>
        <v>19996.205177980086</v>
      </c>
      <c r="D42" s="50">
        <f t="shared" si="0"/>
        <v>10794.951467910198</v>
      </c>
      <c r="E42" s="50">
        <f t="shared" si="1"/>
        <v>9201.2537100698883</v>
      </c>
      <c r="F42" s="50">
        <f t="shared" si="2"/>
        <v>2127143.2437476278</v>
      </c>
    </row>
    <row r="43" spans="2:6" x14ac:dyDescent="0.3">
      <c r="B43" s="48">
        <v>28</v>
      </c>
      <c r="C43" s="49">
        <f t="shared" si="3"/>
        <v>19996.205177980086</v>
      </c>
      <c r="D43" s="50">
        <f t="shared" si="0"/>
        <v>10748.457521188435</v>
      </c>
      <c r="E43" s="50">
        <f t="shared" si="1"/>
        <v>9247.747656791651</v>
      </c>
      <c r="F43" s="50">
        <f t="shared" si="2"/>
        <v>2117895.4960908364</v>
      </c>
    </row>
    <row r="44" spans="2:6" x14ac:dyDescent="0.3">
      <c r="B44" s="48">
        <v>29</v>
      </c>
      <c r="C44" s="49">
        <f t="shared" si="3"/>
        <v>19996.205177980086</v>
      </c>
      <c r="D44" s="50">
        <f t="shared" si="0"/>
        <v>10701.728640494641</v>
      </c>
      <c r="E44" s="50">
        <f t="shared" si="1"/>
        <v>9294.4765374854451</v>
      </c>
      <c r="F44" s="50">
        <f t="shared" si="2"/>
        <v>2108601.0195533508</v>
      </c>
    </row>
    <row r="45" spans="2:6" x14ac:dyDescent="0.3">
      <c r="B45" s="48">
        <v>30</v>
      </c>
      <c r="C45" s="49">
        <f t="shared" si="3"/>
        <v>19996.205177980086</v>
      </c>
      <c r="D45" s="50">
        <f t="shared" si="0"/>
        <v>10654.763638707154</v>
      </c>
      <c r="E45" s="50">
        <f t="shared" si="1"/>
        <v>9341.4415392729315</v>
      </c>
      <c r="F45" s="50">
        <f t="shared" si="2"/>
        <v>2099259.5780140776</v>
      </c>
    </row>
    <row r="46" spans="2:6" x14ac:dyDescent="0.3">
      <c r="B46" s="48">
        <v>31</v>
      </c>
      <c r="C46" s="49">
        <f t="shared" si="3"/>
        <v>19996.205177980086</v>
      </c>
      <c r="D46" s="50">
        <f t="shared" si="0"/>
        <v>10607.561322705789</v>
      </c>
      <c r="E46" s="50">
        <f t="shared" si="1"/>
        <v>9388.6438552742966</v>
      </c>
      <c r="F46" s="50">
        <f t="shared" si="2"/>
        <v>2089870.9341588034</v>
      </c>
    </row>
    <row r="47" spans="2:6" x14ac:dyDescent="0.3">
      <c r="B47" s="48">
        <v>32</v>
      </c>
      <c r="C47" s="49">
        <f t="shared" si="3"/>
        <v>19996.205177980086</v>
      </c>
      <c r="D47" s="50">
        <f t="shared" si="0"/>
        <v>10560.120493341525</v>
      </c>
      <c r="E47" s="50">
        <f t="shared" si="1"/>
        <v>9436.0846846385612</v>
      </c>
      <c r="F47" s="50">
        <f t="shared" si="2"/>
        <v>2080434.8494741649</v>
      </c>
    </row>
    <row r="48" spans="2:6" x14ac:dyDescent="0.3">
      <c r="B48" s="48">
        <v>33</v>
      </c>
      <c r="C48" s="49">
        <f t="shared" si="3"/>
        <v>19996.205177980086</v>
      </c>
      <c r="D48" s="50">
        <f t="shared" si="0"/>
        <v>10512.439945406029</v>
      </c>
      <c r="E48" s="50">
        <f t="shared" si="1"/>
        <v>9483.7652325740564</v>
      </c>
      <c r="F48" s="50">
        <f t="shared" si="2"/>
        <v>2070951.0842415909</v>
      </c>
    </row>
    <row r="49" spans="2:6" x14ac:dyDescent="0.3">
      <c r="B49" s="48">
        <v>34</v>
      </c>
      <c r="C49" s="49">
        <f t="shared" si="3"/>
        <v>19996.205177980086</v>
      </c>
      <c r="D49" s="50">
        <f t="shared" si="0"/>
        <v>10464.518467601059</v>
      </c>
      <c r="E49" s="50">
        <f t="shared" si="1"/>
        <v>9531.6867103790264</v>
      </c>
      <c r="F49" s="50">
        <f t="shared" si="2"/>
        <v>2061419.3975312118</v>
      </c>
    </row>
    <row r="50" spans="2:6" x14ac:dyDescent="0.3">
      <c r="B50" s="48">
        <v>35</v>
      </c>
      <c r="C50" s="49">
        <f t="shared" si="3"/>
        <v>19996.205177980086</v>
      </c>
      <c r="D50" s="50">
        <f t="shared" si="0"/>
        <v>10416.354842507675</v>
      </c>
      <c r="E50" s="50">
        <f t="shared" si="1"/>
        <v>9579.8503354724107</v>
      </c>
      <c r="F50" s="50">
        <f t="shared" si="2"/>
        <v>2051839.5471957393</v>
      </c>
    </row>
    <row r="51" spans="2:6" x14ac:dyDescent="0.3">
      <c r="B51" s="48">
        <v>36</v>
      </c>
      <c r="C51" s="49">
        <f t="shared" si="3"/>
        <v>19996.205177980086</v>
      </c>
      <c r="D51" s="50">
        <f t="shared" si="0"/>
        <v>10367.94784655532</v>
      </c>
      <c r="E51" s="50">
        <f t="shared" si="1"/>
        <v>9628.2573314247657</v>
      </c>
      <c r="F51" s="50">
        <f t="shared" si="2"/>
        <v>2042211.2898643145</v>
      </c>
    </row>
    <row r="52" spans="2:6" x14ac:dyDescent="0.3">
      <c r="B52" s="48">
        <v>37</v>
      </c>
      <c r="C52" s="49">
        <f t="shared" si="3"/>
        <v>19996.205177980086</v>
      </c>
      <c r="D52" s="50">
        <f t="shared" si="0"/>
        <v>10319.296249990735</v>
      </c>
      <c r="E52" s="50">
        <f t="shared" si="1"/>
        <v>9676.9089279893506</v>
      </c>
      <c r="F52" s="50">
        <f t="shared" si="2"/>
        <v>2032534.3809363251</v>
      </c>
    </row>
    <row r="53" spans="2:6" x14ac:dyDescent="0.3">
      <c r="B53" s="48">
        <v>38</v>
      </c>
      <c r="C53" s="49">
        <f t="shared" si="3"/>
        <v>19996.205177980086</v>
      </c>
      <c r="D53" s="50">
        <f t="shared" si="0"/>
        <v>10270.398816846715</v>
      </c>
      <c r="E53" s="50">
        <f t="shared" si="1"/>
        <v>9725.806361133371</v>
      </c>
      <c r="F53" s="50">
        <f t="shared" si="2"/>
        <v>2022808.5745751916</v>
      </c>
    </row>
    <row r="54" spans="2:6" x14ac:dyDescent="0.3">
      <c r="B54" s="48">
        <v>39</v>
      </c>
      <c r="C54" s="49">
        <f t="shared" si="3"/>
        <v>19996.205177980086</v>
      </c>
      <c r="D54" s="50">
        <f t="shared" si="0"/>
        <v>10221.254304910712</v>
      </c>
      <c r="E54" s="50">
        <f t="shared" si="1"/>
        <v>9774.9508730693742</v>
      </c>
      <c r="F54" s="50">
        <f t="shared" si="2"/>
        <v>2013033.6237021221</v>
      </c>
    </row>
    <row r="55" spans="2:6" x14ac:dyDescent="0.3">
      <c r="B55" s="48">
        <v>40</v>
      </c>
      <c r="C55" s="49">
        <f t="shared" si="3"/>
        <v>19996.205177980086</v>
      </c>
      <c r="D55" s="50">
        <f t="shared" si="0"/>
        <v>10171.861465693271</v>
      </c>
      <c r="E55" s="50">
        <f t="shared" si="1"/>
        <v>9824.3437122868145</v>
      </c>
      <c r="F55" s="50">
        <f t="shared" si="2"/>
        <v>2003209.2799898353</v>
      </c>
    </row>
    <row r="56" spans="2:6" x14ac:dyDescent="0.3">
      <c r="B56" s="48">
        <v>41</v>
      </c>
      <c r="C56" s="49">
        <f t="shared" si="3"/>
        <v>19996.205177980086</v>
      </c>
      <c r="D56" s="50">
        <f t="shared" si="0"/>
        <v>10122.219044396326</v>
      </c>
      <c r="E56" s="50">
        <f t="shared" si="1"/>
        <v>9873.9861335837595</v>
      </c>
      <c r="F56" s="50">
        <f t="shared" si="2"/>
        <v>1993335.2938562515</v>
      </c>
    </row>
    <row r="57" spans="2:6" x14ac:dyDescent="0.3">
      <c r="B57" s="48">
        <v>42</v>
      </c>
      <c r="C57" s="49">
        <f t="shared" si="3"/>
        <v>19996.205177980086</v>
      </c>
      <c r="D57" s="50">
        <f t="shared" si="0"/>
        <v>10072.32577988131</v>
      </c>
      <c r="E57" s="50">
        <f t="shared" si="1"/>
        <v>9923.8793980987757</v>
      </c>
      <c r="F57" s="50">
        <f t="shared" si="2"/>
        <v>1983411.4144581528</v>
      </c>
    </row>
    <row r="58" spans="2:6" x14ac:dyDescent="0.3">
      <c r="B58" s="48">
        <v>43</v>
      </c>
      <c r="C58" s="49">
        <f t="shared" si="3"/>
        <v>19996.205177980086</v>
      </c>
      <c r="D58" s="50">
        <f t="shared" si="0"/>
        <v>10022.180404637124</v>
      </c>
      <c r="E58" s="50">
        <f t="shared" si="1"/>
        <v>9974.0247733429624</v>
      </c>
      <c r="F58" s="50">
        <f t="shared" si="2"/>
        <v>1973437.3896848098</v>
      </c>
    </row>
    <row r="59" spans="2:6" x14ac:dyDescent="0.3">
      <c r="B59" s="48">
        <v>44</v>
      </c>
      <c r="C59" s="49">
        <f t="shared" si="3"/>
        <v>19996.205177980086</v>
      </c>
      <c r="D59" s="50">
        <f t="shared" si="0"/>
        <v>9971.781644747929</v>
      </c>
      <c r="E59" s="50">
        <f t="shared" si="1"/>
        <v>10024.423533232157</v>
      </c>
      <c r="F59" s="50">
        <f t="shared" si="2"/>
        <v>1963412.9661515777</v>
      </c>
    </row>
    <row r="60" spans="2:6" x14ac:dyDescent="0.3">
      <c r="B60" s="48">
        <v>45</v>
      </c>
      <c r="C60" s="49">
        <f t="shared" si="3"/>
        <v>19996.205177980086</v>
      </c>
      <c r="D60" s="50">
        <f t="shared" si="0"/>
        <v>9921.1282198607933</v>
      </c>
      <c r="E60" s="50">
        <f t="shared" si="1"/>
        <v>10075.076958119293</v>
      </c>
      <c r="F60" s="50">
        <f t="shared" si="2"/>
        <v>1953337.8891934582</v>
      </c>
    </row>
    <row r="61" spans="2:6" x14ac:dyDescent="0.3">
      <c r="B61" s="48">
        <v>46</v>
      </c>
      <c r="C61" s="49">
        <f t="shared" si="3"/>
        <v>19996.205177980086</v>
      </c>
      <c r="D61" s="50">
        <f t="shared" si="0"/>
        <v>9870.2188431531576</v>
      </c>
      <c r="E61" s="50">
        <f t="shared" si="1"/>
        <v>10125.986334826928</v>
      </c>
      <c r="F61" s="50">
        <f t="shared" si="2"/>
        <v>1943211.9028586312</v>
      </c>
    </row>
    <row r="62" spans="2:6" x14ac:dyDescent="0.3">
      <c r="B62" s="48">
        <v>47</v>
      </c>
      <c r="C62" s="49">
        <f t="shared" si="3"/>
        <v>19996.205177980086</v>
      </c>
      <c r="D62" s="50">
        <f t="shared" si="0"/>
        <v>9819.0522213001459</v>
      </c>
      <c r="E62" s="50">
        <f t="shared" si="1"/>
        <v>10177.15295667994</v>
      </c>
      <c r="F62" s="50">
        <f t="shared" si="2"/>
        <v>1933034.7499019513</v>
      </c>
    </row>
    <row r="63" spans="2:6" x14ac:dyDescent="0.3">
      <c r="B63" s="48">
        <v>48</v>
      </c>
      <c r="C63" s="49">
        <f t="shared" si="3"/>
        <v>19996.205177980086</v>
      </c>
      <c r="D63" s="50">
        <f t="shared" si="0"/>
        <v>9767.627054441713</v>
      </c>
      <c r="E63" s="50">
        <f t="shared" si="1"/>
        <v>10228.578123538373</v>
      </c>
      <c r="F63" s="50">
        <f t="shared" si="2"/>
        <v>1922806.171778413</v>
      </c>
    </row>
    <row r="64" spans="2:6" x14ac:dyDescent="0.3">
      <c r="B64" s="48">
        <v>49</v>
      </c>
      <c r="C64" s="49">
        <f t="shared" si="3"/>
        <v>19996.205177980086</v>
      </c>
      <c r="D64" s="50">
        <f t="shared" si="0"/>
        <v>9715.9420361496159</v>
      </c>
      <c r="E64" s="50">
        <f t="shared" si="1"/>
        <v>10280.26314183047</v>
      </c>
      <c r="F64" s="50">
        <f t="shared" si="2"/>
        <v>1912525.9086365825</v>
      </c>
    </row>
    <row r="65" spans="2:6" x14ac:dyDescent="0.3">
      <c r="B65" s="48">
        <v>50</v>
      </c>
      <c r="C65" s="49">
        <f t="shared" si="3"/>
        <v>19996.205177980086</v>
      </c>
      <c r="D65" s="50">
        <f t="shared" si="0"/>
        <v>9663.9958533942263</v>
      </c>
      <c r="E65" s="50">
        <f t="shared" si="1"/>
        <v>10332.20932458586</v>
      </c>
      <c r="F65" s="50">
        <f t="shared" si="2"/>
        <v>1902193.6993119966</v>
      </c>
    </row>
    <row r="66" spans="2:6" x14ac:dyDescent="0.3">
      <c r="B66" s="48">
        <v>51</v>
      </c>
      <c r="C66" s="49">
        <f t="shared" si="3"/>
        <v>19996.205177980086</v>
      </c>
      <c r="D66" s="50">
        <f t="shared" si="0"/>
        <v>9611.7871865111829</v>
      </c>
      <c r="E66" s="50">
        <f t="shared" si="1"/>
        <v>10384.417991468903</v>
      </c>
      <c r="F66" s="50">
        <f t="shared" si="2"/>
        <v>1891809.2813205277</v>
      </c>
    </row>
    <row r="67" spans="2:6" x14ac:dyDescent="0.3">
      <c r="B67" s="48">
        <v>52</v>
      </c>
      <c r="C67" s="49">
        <f t="shared" si="3"/>
        <v>19996.205177980086</v>
      </c>
      <c r="D67" s="50">
        <f t="shared" si="0"/>
        <v>9559.3147091678511</v>
      </c>
      <c r="E67" s="50">
        <f t="shared" si="1"/>
        <v>10436.890468812235</v>
      </c>
      <c r="F67" s="50">
        <f t="shared" si="2"/>
        <v>1881372.3908517153</v>
      </c>
    </row>
    <row r="68" spans="2:6" x14ac:dyDescent="0.3">
      <c r="B68" s="48">
        <v>53</v>
      </c>
      <c r="C68" s="49">
        <f t="shared" si="3"/>
        <v>19996.205177980086</v>
      </c>
      <c r="D68" s="50">
        <f t="shared" si="0"/>
        <v>9506.5770883296391</v>
      </c>
      <c r="E68" s="50">
        <f t="shared" si="1"/>
        <v>10489.628089650447</v>
      </c>
      <c r="F68" s="50">
        <f t="shared" si="2"/>
        <v>1870882.7627620648</v>
      </c>
    </row>
    <row r="69" spans="2:6" x14ac:dyDescent="0.3">
      <c r="B69" s="48">
        <v>54</v>
      </c>
      <c r="C69" s="49">
        <f t="shared" si="3"/>
        <v>19996.205177980086</v>
      </c>
      <c r="D69" s="50">
        <f t="shared" si="0"/>
        <v>9453.5729842261298</v>
      </c>
      <c r="E69" s="50">
        <f t="shared" si="1"/>
        <v>10542.632193753956</v>
      </c>
      <c r="F69" s="50">
        <f t="shared" si="2"/>
        <v>1860340.1305683109</v>
      </c>
    </row>
    <row r="70" spans="2:6" x14ac:dyDescent="0.3">
      <c r="B70" s="48">
        <v>55</v>
      </c>
      <c r="C70" s="49">
        <f t="shared" si="3"/>
        <v>19996.205177980086</v>
      </c>
      <c r="D70" s="50">
        <f t="shared" si="0"/>
        <v>9400.3010503170462</v>
      </c>
      <c r="E70" s="50">
        <f t="shared" si="1"/>
        <v>10595.90412766304</v>
      </c>
      <c r="F70" s="50">
        <f t="shared" si="2"/>
        <v>1849744.2264406478</v>
      </c>
    </row>
    <row r="71" spans="2:6" x14ac:dyDescent="0.3">
      <c r="B71" s="48">
        <v>56</v>
      </c>
      <c r="C71" s="49">
        <f t="shared" si="3"/>
        <v>19996.205177980086</v>
      </c>
      <c r="D71" s="50">
        <f t="shared" si="0"/>
        <v>9346.7599332580376</v>
      </c>
      <c r="E71" s="50">
        <f t="shared" si="1"/>
        <v>10649.445244722048</v>
      </c>
      <c r="F71" s="50">
        <f t="shared" si="2"/>
        <v>1839094.7811959258</v>
      </c>
    </row>
    <row r="72" spans="2:6" x14ac:dyDescent="0.3">
      <c r="B72" s="48">
        <v>57</v>
      </c>
      <c r="C72" s="49">
        <f t="shared" si="3"/>
        <v>19996.205177980086</v>
      </c>
      <c r="D72" s="50">
        <f t="shared" si="0"/>
        <v>9292.9482728663043</v>
      </c>
      <c r="E72" s="50">
        <f t="shared" si="1"/>
        <v>10703.256905113782</v>
      </c>
      <c r="F72" s="50">
        <f t="shared" si="2"/>
        <v>1828391.524290812</v>
      </c>
    </row>
    <row r="73" spans="2:6" x14ac:dyDescent="0.3">
      <c r="B73" s="48">
        <v>58</v>
      </c>
      <c r="C73" s="49">
        <f t="shared" si="3"/>
        <v>19996.205177980086</v>
      </c>
      <c r="D73" s="50">
        <f t="shared" si="0"/>
        <v>9238.8647020860426</v>
      </c>
      <c r="E73" s="50">
        <f t="shared" si="1"/>
        <v>10757.340475894043</v>
      </c>
      <c r="F73" s="50">
        <f t="shared" si="2"/>
        <v>1817634.1838149179</v>
      </c>
    </row>
    <row r="74" spans="2:6" x14ac:dyDescent="0.3">
      <c r="B74" s="48">
        <v>59</v>
      </c>
      <c r="C74" s="49">
        <f t="shared" si="3"/>
        <v>19996.205177980086</v>
      </c>
      <c r="D74" s="50">
        <f t="shared" si="0"/>
        <v>9184.5078469537093</v>
      </c>
      <c r="E74" s="50">
        <f t="shared" si="1"/>
        <v>10811.697331026377</v>
      </c>
      <c r="F74" s="50">
        <f t="shared" si="2"/>
        <v>1806822.4864838915</v>
      </c>
    </row>
    <row r="75" spans="2:6" x14ac:dyDescent="0.3">
      <c r="B75" s="48">
        <v>60</v>
      </c>
      <c r="C75" s="49">
        <f t="shared" si="3"/>
        <v>19996.205177980086</v>
      </c>
      <c r="D75" s="50">
        <f t="shared" si="0"/>
        <v>9129.8763265631296</v>
      </c>
      <c r="E75" s="50">
        <f t="shared" si="1"/>
        <v>10866.328851416956</v>
      </c>
      <c r="F75" s="50">
        <f t="shared" si="2"/>
        <v>1795956.1576324746</v>
      </c>
    </row>
    <row r="76" spans="2:6" x14ac:dyDescent="0.3">
      <c r="B76" s="48">
        <v>61</v>
      </c>
      <c r="C76" s="49">
        <f t="shared" si="3"/>
        <v>19996.205177980086</v>
      </c>
      <c r="D76" s="50">
        <f t="shared" si="0"/>
        <v>9074.9687530304018</v>
      </c>
      <c r="E76" s="50">
        <f t="shared" si="1"/>
        <v>10921.236424949684</v>
      </c>
      <c r="F76" s="50">
        <f t="shared" si="2"/>
        <v>1785034.9212075248</v>
      </c>
    </row>
    <row r="77" spans="2:6" x14ac:dyDescent="0.3">
      <c r="B77" s="48">
        <v>62</v>
      </c>
      <c r="C77" s="49">
        <f t="shared" si="3"/>
        <v>19996.205177980086</v>
      </c>
      <c r="D77" s="50">
        <f t="shared" si="0"/>
        <v>9019.783731458645</v>
      </c>
      <c r="E77" s="50">
        <f t="shared" si="1"/>
        <v>10976.421446521441</v>
      </c>
      <c r="F77" s="50">
        <f t="shared" si="2"/>
        <v>1774058.4997610033</v>
      </c>
    </row>
    <row r="78" spans="2:6" x14ac:dyDescent="0.3">
      <c r="B78" s="48">
        <v>63</v>
      </c>
      <c r="C78" s="49">
        <f t="shared" si="3"/>
        <v>19996.205177980086</v>
      </c>
      <c r="D78" s="50">
        <f t="shared" si="0"/>
        <v>8964.3198599025673</v>
      </c>
      <c r="E78" s="50">
        <f t="shared" si="1"/>
        <v>11031.885318077519</v>
      </c>
      <c r="F78" s="50">
        <f t="shared" si="2"/>
        <v>1763026.6144429259</v>
      </c>
    </row>
    <row r="79" spans="2:6" x14ac:dyDescent="0.3">
      <c r="B79" s="48">
        <v>64</v>
      </c>
      <c r="C79" s="49">
        <f t="shared" si="3"/>
        <v>19996.205177980086</v>
      </c>
      <c r="D79" s="50">
        <f t="shared" si="0"/>
        <v>8908.5757293328406</v>
      </c>
      <c r="E79" s="50">
        <f t="shared" si="1"/>
        <v>11087.629448647245</v>
      </c>
      <c r="F79" s="50">
        <f t="shared" si="2"/>
        <v>1751938.9849942788</v>
      </c>
    </row>
    <row r="80" spans="2:6" x14ac:dyDescent="0.3">
      <c r="B80" s="48">
        <v>65</v>
      </c>
      <c r="C80" s="49">
        <f t="shared" si="3"/>
        <v>19996.205177980086</v>
      </c>
      <c r="D80" s="50">
        <f t="shared" si="0"/>
        <v>8852.5499236003143</v>
      </c>
      <c r="E80" s="50">
        <f t="shared" si="1"/>
        <v>11143.655254379772</v>
      </c>
      <c r="F80" s="50">
        <f t="shared" si="2"/>
        <v>1740795.3297398989</v>
      </c>
    </row>
    <row r="81" spans="2:6" x14ac:dyDescent="0.3">
      <c r="B81" s="48">
        <v>66</v>
      </c>
      <c r="C81" s="49">
        <f t="shared" si="3"/>
        <v>19996.205177980086</v>
      </c>
      <c r="D81" s="50">
        <f t="shared" ref="D81:D135" si="4">IF(B81&gt;$C$10,,F80*$C$6)</f>
        <v>8796.2410194000295</v>
      </c>
      <c r="E81" s="50">
        <f t="shared" ref="E81:E135" si="5">IF(B81&gt;$C$10,,C81-D81)</f>
        <v>11199.964158580056</v>
      </c>
      <c r="F81" s="50">
        <f t="shared" ref="F81:F135" si="6">IF(B81&gt;$C$10,,F80-E81)</f>
        <v>1729595.3655813187</v>
      </c>
    </row>
    <row r="82" spans="2:6" x14ac:dyDescent="0.3">
      <c r="B82" s="48">
        <v>67</v>
      </c>
      <c r="C82" s="49">
        <f t="shared" ref="C82:C135" si="7">IF(B82&gt;$C$10,,C81)</f>
        <v>19996.205177980086</v>
      </c>
      <c r="D82" s="50">
        <f t="shared" si="4"/>
        <v>8739.6475862350671</v>
      </c>
      <c r="E82" s="50">
        <f t="shared" si="5"/>
        <v>11256.557591745019</v>
      </c>
      <c r="F82" s="50">
        <f t="shared" si="6"/>
        <v>1718338.8079895738</v>
      </c>
    </row>
    <row r="83" spans="2:6" x14ac:dyDescent="0.3">
      <c r="B83" s="48">
        <v>68</v>
      </c>
      <c r="C83" s="49">
        <f t="shared" si="7"/>
        <v>19996.205177980086</v>
      </c>
      <c r="D83" s="50">
        <f t="shared" si="4"/>
        <v>8682.7681863802081</v>
      </c>
      <c r="E83" s="50">
        <f t="shared" si="5"/>
        <v>11313.436991599878</v>
      </c>
      <c r="F83" s="50">
        <f t="shared" si="6"/>
        <v>1707025.370997974</v>
      </c>
    </row>
    <row r="84" spans="2:6" x14ac:dyDescent="0.3">
      <c r="B84" s="48">
        <v>69</v>
      </c>
      <c r="C84" s="49">
        <f t="shared" si="7"/>
        <v>19996.205177980086</v>
      </c>
      <c r="D84" s="50">
        <f t="shared" si="4"/>
        <v>8625.6013748454043</v>
      </c>
      <c r="E84" s="50">
        <f t="shared" si="5"/>
        <v>11370.603803134682</v>
      </c>
      <c r="F84" s="50">
        <f t="shared" si="6"/>
        <v>1695654.7671948392</v>
      </c>
    </row>
    <row r="85" spans="2:6" x14ac:dyDescent="0.3">
      <c r="B85" s="48">
        <v>70</v>
      </c>
      <c r="C85" s="49">
        <f t="shared" si="7"/>
        <v>19996.205177980086</v>
      </c>
      <c r="D85" s="50">
        <f t="shared" si="4"/>
        <v>8568.1456993390693</v>
      </c>
      <c r="E85" s="50">
        <f t="shared" si="5"/>
        <v>11428.059478641017</v>
      </c>
      <c r="F85" s="50">
        <f t="shared" si="6"/>
        <v>1684226.7077161982</v>
      </c>
    </row>
    <row r="86" spans="2:6" x14ac:dyDescent="0.3">
      <c r="B86" s="48">
        <v>71</v>
      </c>
      <c r="C86" s="49">
        <f t="shared" si="7"/>
        <v>19996.205177980086</v>
      </c>
      <c r="D86" s="50">
        <f t="shared" si="4"/>
        <v>8510.3997002311862</v>
      </c>
      <c r="E86" s="50">
        <f t="shared" si="5"/>
        <v>11485.8054777489</v>
      </c>
      <c r="F86" s="50">
        <f t="shared" si="6"/>
        <v>1672740.9022384493</v>
      </c>
    </row>
    <row r="87" spans="2:6" x14ac:dyDescent="0.3">
      <c r="B87" s="48">
        <v>72</v>
      </c>
      <c r="C87" s="49">
        <f t="shared" si="7"/>
        <v>19996.205177980086</v>
      </c>
      <c r="D87" s="50">
        <f t="shared" si="4"/>
        <v>8452.3619105162288</v>
      </c>
      <c r="E87" s="50">
        <f t="shared" si="5"/>
        <v>11543.843267463857</v>
      </c>
      <c r="F87" s="50">
        <f t="shared" si="6"/>
        <v>1661197.0589709855</v>
      </c>
    </row>
    <row r="88" spans="2:6" x14ac:dyDescent="0.3">
      <c r="B88" s="48">
        <v>73</v>
      </c>
      <c r="C88" s="49">
        <f t="shared" si="7"/>
        <v>19996.205177980086</v>
      </c>
      <c r="D88" s="50">
        <f t="shared" si="4"/>
        <v>8394.0308557758872</v>
      </c>
      <c r="E88" s="50">
        <f t="shared" si="5"/>
        <v>11602.174322204199</v>
      </c>
      <c r="F88" s="50">
        <f t="shared" si="6"/>
        <v>1649594.8846487813</v>
      </c>
    </row>
    <row r="89" spans="2:6" x14ac:dyDescent="0.3">
      <c r="B89" s="48">
        <v>74</v>
      </c>
      <c r="C89" s="49">
        <f t="shared" si="7"/>
        <v>19996.205177980086</v>
      </c>
      <c r="D89" s="50">
        <f t="shared" si="4"/>
        <v>8335.4050541416127</v>
      </c>
      <c r="E89" s="50">
        <f t="shared" si="5"/>
        <v>11660.800123838473</v>
      </c>
      <c r="F89" s="50">
        <f t="shared" si="6"/>
        <v>1637934.0845249428</v>
      </c>
    </row>
    <row r="90" spans="2:6" x14ac:dyDescent="0.3">
      <c r="B90" s="48">
        <v>75</v>
      </c>
      <c r="C90" s="49">
        <f t="shared" si="7"/>
        <v>19996.205177980086</v>
      </c>
      <c r="D90" s="50">
        <f t="shared" si="4"/>
        <v>8276.483016256976</v>
      </c>
      <c r="E90" s="50">
        <f t="shared" si="5"/>
        <v>11719.72216172311</v>
      </c>
      <c r="F90" s="50">
        <f t="shared" si="6"/>
        <v>1626214.3623632197</v>
      </c>
    </row>
    <row r="91" spans="2:6" x14ac:dyDescent="0.3">
      <c r="B91" s="48">
        <v>76</v>
      </c>
      <c r="C91" s="49">
        <f t="shared" si="7"/>
        <v>19996.205177980086</v>
      </c>
      <c r="D91" s="50">
        <f t="shared" si="4"/>
        <v>8217.2632452398266</v>
      </c>
      <c r="E91" s="50">
        <f t="shared" si="5"/>
        <v>11778.941932740259</v>
      </c>
      <c r="F91" s="50">
        <f t="shared" si="6"/>
        <v>1614435.4204304796</v>
      </c>
    </row>
    <row r="92" spans="2:6" x14ac:dyDescent="0.3">
      <c r="B92" s="48">
        <v>77</v>
      </c>
      <c r="C92" s="49">
        <f t="shared" si="7"/>
        <v>19996.205177980086</v>
      </c>
      <c r="D92" s="50">
        <f t="shared" si="4"/>
        <v>8157.7442366442665</v>
      </c>
      <c r="E92" s="50">
        <f t="shared" si="5"/>
        <v>11838.460941335819</v>
      </c>
      <c r="F92" s="50">
        <f t="shared" si="6"/>
        <v>1602596.9594891437</v>
      </c>
    </row>
    <row r="93" spans="2:6" x14ac:dyDescent="0.3">
      <c r="B93" s="48">
        <v>78</v>
      </c>
      <c r="C93" s="49">
        <f t="shared" si="7"/>
        <v>19996.205177980086</v>
      </c>
      <c r="D93" s="50">
        <f t="shared" si="4"/>
        <v>8097.9244784224293</v>
      </c>
      <c r="E93" s="50">
        <f t="shared" si="5"/>
        <v>11898.280699557657</v>
      </c>
      <c r="F93" s="50">
        <f t="shared" si="6"/>
        <v>1590698.6787895861</v>
      </c>
    </row>
    <row r="94" spans="2:6" x14ac:dyDescent="0.3">
      <c r="B94" s="48">
        <v>79</v>
      </c>
      <c r="C94" s="49">
        <f t="shared" si="7"/>
        <v>19996.205177980086</v>
      </c>
      <c r="D94" s="50">
        <f t="shared" si="4"/>
        <v>8037.8024508860717</v>
      </c>
      <c r="E94" s="50">
        <f t="shared" si="5"/>
        <v>11958.402727094013</v>
      </c>
      <c r="F94" s="50">
        <f t="shared" si="6"/>
        <v>1578740.276062492</v>
      </c>
    </row>
    <row r="95" spans="2:6" x14ac:dyDescent="0.3">
      <c r="B95" s="48">
        <v>80</v>
      </c>
      <c r="C95" s="49">
        <f t="shared" si="7"/>
        <v>19996.205177980086</v>
      </c>
      <c r="D95" s="50">
        <f t="shared" si="4"/>
        <v>7977.3766266679622</v>
      </c>
      <c r="E95" s="50">
        <f t="shared" si="5"/>
        <v>12018.828551312123</v>
      </c>
      <c r="F95" s="50">
        <f t="shared" si="6"/>
        <v>1566721.4475111798</v>
      </c>
    </row>
    <row r="96" spans="2:6" x14ac:dyDescent="0.3">
      <c r="B96" s="48">
        <v>81</v>
      </c>
      <c r="C96" s="49">
        <f t="shared" si="7"/>
        <v>19996.205177980086</v>
      </c>
      <c r="D96" s="50">
        <f t="shared" si="4"/>
        <v>7916.64547068308</v>
      </c>
      <c r="E96" s="50">
        <f t="shared" si="5"/>
        <v>12079.559707297005</v>
      </c>
      <c r="F96" s="50">
        <f t="shared" si="6"/>
        <v>1554641.8878038828</v>
      </c>
    </row>
    <row r="97" spans="2:6" x14ac:dyDescent="0.3">
      <c r="B97" s="48">
        <v>82</v>
      </c>
      <c r="C97" s="49">
        <f t="shared" si="7"/>
        <v>19996.205177980086</v>
      </c>
      <c r="D97" s="50">
        <f t="shared" si="4"/>
        <v>7855.6074400896186</v>
      </c>
      <c r="E97" s="50">
        <f t="shared" si="5"/>
        <v>12140.597737890468</v>
      </c>
      <c r="F97" s="50">
        <f t="shared" si="6"/>
        <v>1542501.2900659924</v>
      </c>
    </row>
    <row r="98" spans="2:6" x14ac:dyDescent="0.3">
      <c r="B98" s="48">
        <v>83</v>
      </c>
      <c r="C98" s="49">
        <f t="shared" si="7"/>
        <v>19996.205177980086</v>
      </c>
      <c r="D98" s="50">
        <f t="shared" si="4"/>
        <v>7794.2609842497914</v>
      </c>
      <c r="E98" s="50">
        <f t="shared" si="5"/>
        <v>12201.944193730295</v>
      </c>
      <c r="F98" s="50">
        <f t="shared" si="6"/>
        <v>1530299.345872262</v>
      </c>
    </row>
    <row r="99" spans="2:6" x14ac:dyDescent="0.3">
      <c r="B99" s="48">
        <v>84</v>
      </c>
      <c r="C99" s="49">
        <f t="shared" si="7"/>
        <v>19996.205177980086</v>
      </c>
      <c r="D99" s="50">
        <f t="shared" si="4"/>
        <v>7732.6045446904327</v>
      </c>
      <c r="E99" s="50">
        <f t="shared" si="5"/>
        <v>12263.600633289654</v>
      </c>
      <c r="F99" s="50">
        <f t="shared" si="6"/>
        <v>1518035.7452389724</v>
      </c>
    </row>
    <row r="100" spans="2:6" x14ac:dyDescent="0.3">
      <c r="B100" s="48">
        <v>85</v>
      </c>
      <c r="C100" s="49">
        <f t="shared" si="7"/>
        <v>19996.205177980086</v>
      </c>
      <c r="D100" s="50">
        <f t="shared" si="4"/>
        <v>7670.6365550634155</v>
      </c>
      <c r="E100" s="50">
        <f t="shared" si="5"/>
        <v>12325.568622916671</v>
      </c>
      <c r="F100" s="50">
        <f t="shared" si="6"/>
        <v>1505710.1766160557</v>
      </c>
    </row>
    <row r="101" spans="2:6" x14ac:dyDescent="0.3">
      <c r="B101" s="48">
        <v>86</v>
      </c>
      <c r="C101" s="49">
        <f t="shared" si="7"/>
        <v>19996.205177980086</v>
      </c>
      <c r="D101" s="50">
        <f t="shared" si="4"/>
        <v>7608.3554411058494</v>
      </c>
      <c r="E101" s="50">
        <f t="shared" si="5"/>
        <v>12387.849736874236</v>
      </c>
      <c r="F101" s="50">
        <f t="shared" si="6"/>
        <v>1493322.3268791814</v>
      </c>
    </row>
    <row r="102" spans="2:6" x14ac:dyDescent="0.3">
      <c r="B102" s="48">
        <v>87</v>
      </c>
      <c r="C102" s="49">
        <f t="shared" si="7"/>
        <v>19996.205177980086</v>
      </c>
      <c r="D102" s="50">
        <f t="shared" si="4"/>
        <v>7545.7596206000935</v>
      </c>
      <c r="E102" s="50">
        <f t="shared" si="5"/>
        <v>12450.445557379993</v>
      </c>
      <c r="F102" s="50">
        <f t="shared" si="6"/>
        <v>1480871.8813218013</v>
      </c>
    </row>
    <row r="103" spans="2:6" x14ac:dyDescent="0.3">
      <c r="B103" s="48">
        <v>88</v>
      </c>
      <c r="C103" s="49">
        <f t="shared" si="7"/>
        <v>19996.205177980086</v>
      </c>
      <c r="D103" s="50">
        <f t="shared" si="4"/>
        <v>7482.8475033335581</v>
      </c>
      <c r="E103" s="50">
        <f t="shared" si="5"/>
        <v>12513.357674646528</v>
      </c>
      <c r="F103" s="50">
        <f t="shared" si="6"/>
        <v>1468358.5236471549</v>
      </c>
    </row>
    <row r="104" spans="2:6" x14ac:dyDescent="0.3">
      <c r="B104" s="48">
        <v>89</v>
      </c>
      <c r="C104" s="49">
        <f t="shared" si="7"/>
        <v>19996.205177980086</v>
      </c>
      <c r="D104" s="50">
        <f t="shared" si="4"/>
        <v>7419.6174910583095</v>
      </c>
      <c r="E104" s="50">
        <f t="shared" si="5"/>
        <v>12576.587686921775</v>
      </c>
      <c r="F104" s="50">
        <f t="shared" si="6"/>
        <v>1455781.9359602332</v>
      </c>
    </row>
    <row r="105" spans="2:6" x14ac:dyDescent="0.3">
      <c r="B105" s="48">
        <v>90</v>
      </c>
      <c r="C105" s="49">
        <f t="shared" si="7"/>
        <v>19996.205177980086</v>
      </c>
      <c r="D105" s="50">
        <f t="shared" si="4"/>
        <v>7356.0679774504624</v>
      </c>
      <c r="E105" s="50">
        <f t="shared" si="5"/>
        <v>12640.137200529623</v>
      </c>
      <c r="F105" s="50">
        <f t="shared" si="6"/>
        <v>1443141.7987597035</v>
      </c>
    </row>
    <row r="106" spans="2:6" x14ac:dyDescent="0.3">
      <c r="B106" s="48">
        <v>91</v>
      </c>
      <c r="C106" s="49">
        <f t="shared" si="7"/>
        <v>19996.205177980086</v>
      </c>
      <c r="D106" s="50">
        <f t="shared" si="4"/>
        <v>7292.1973480693759</v>
      </c>
      <c r="E106" s="50">
        <f t="shared" si="5"/>
        <v>12704.00782991071</v>
      </c>
      <c r="F106" s="50">
        <f t="shared" si="6"/>
        <v>1430437.7909297929</v>
      </c>
    </row>
    <row r="107" spans="2:6" x14ac:dyDescent="0.3">
      <c r="B107" s="48">
        <v>92</v>
      </c>
      <c r="C107" s="49">
        <f t="shared" si="7"/>
        <v>19996.205177980086</v>
      </c>
      <c r="D107" s="50">
        <f t="shared" si="4"/>
        <v>7228.0039803166401</v>
      </c>
      <c r="E107" s="50">
        <f t="shared" si="5"/>
        <v>12768.201197663446</v>
      </c>
      <c r="F107" s="50">
        <f t="shared" si="6"/>
        <v>1417669.5897321294</v>
      </c>
    </row>
    <row r="108" spans="2:6" x14ac:dyDescent="0.3">
      <c r="B108" s="48">
        <v>93</v>
      </c>
      <c r="C108" s="49">
        <f t="shared" si="7"/>
        <v>19996.205177980086</v>
      </c>
      <c r="D108" s="50">
        <f t="shared" si="4"/>
        <v>7163.4862433948492</v>
      </c>
      <c r="E108" s="50">
        <f t="shared" si="5"/>
        <v>12832.718934585237</v>
      </c>
      <c r="F108" s="50">
        <f t="shared" si="6"/>
        <v>1404836.870797544</v>
      </c>
    </row>
    <row r="109" spans="2:6" x14ac:dyDescent="0.3">
      <c r="B109" s="48">
        <v>94</v>
      </c>
      <c r="C109" s="49">
        <f t="shared" si="7"/>
        <v>19996.205177980086</v>
      </c>
      <c r="D109" s="50">
        <f t="shared" si="4"/>
        <v>7098.6424982661802</v>
      </c>
      <c r="E109" s="50">
        <f t="shared" si="5"/>
        <v>12897.562679713905</v>
      </c>
      <c r="F109" s="50">
        <f t="shared" si="6"/>
        <v>1391939.3081178302</v>
      </c>
    </row>
    <row r="110" spans="2:6" x14ac:dyDescent="0.3">
      <c r="B110" s="48">
        <v>95</v>
      </c>
      <c r="C110" s="49">
        <f t="shared" si="7"/>
        <v>19996.205177980086</v>
      </c>
      <c r="D110" s="50">
        <f t="shared" si="4"/>
        <v>7033.471097610749</v>
      </c>
      <c r="E110" s="50">
        <f t="shared" si="5"/>
        <v>12962.734080369337</v>
      </c>
      <c r="F110" s="50">
        <f t="shared" si="6"/>
        <v>1378976.5740374608</v>
      </c>
    </row>
    <row r="111" spans="2:6" x14ac:dyDescent="0.3">
      <c r="B111" s="48">
        <v>96</v>
      </c>
      <c r="C111" s="49">
        <f t="shared" si="7"/>
        <v>19996.205177980086</v>
      </c>
      <c r="D111" s="50">
        <f t="shared" si="4"/>
        <v>6967.9703857847608</v>
      </c>
      <c r="E111" s="50">
        <f t="shared" si="5"/>
        <v>13028.234792195326</v>
      </c>
      <c r="F111" s="50">
        <f t="shared" si="6"/>
        <v>1365948.3392452656</v>
      </c>
    </row>
    <row r="112" spans="2:6" x14ac:dyDescent="0.3">
      <c r="B112" s="48">
        <v>97</v>
      </c>
      <c r="C112" s="49">
        <f t="shared" si="7"/>
        <v>19996.205177980086</v>
      </c>
      <c r="D112" s="50">
        <f t="shared" si="4"/>
        <v>6902.1386987784517</v>
      </c>
      <c r="E112" s="50">
        <f t="shared" si="5"/>
        <v>13094.066479201634</v>
      </c>
      <c r="F112" s="50">
        <f t="shared" si="6"/>
        <v>1352854.2727660639</v>
      </c>
    </row>
    <row r="113" spans="2:6" x14ac:dyDescent="0.3">
      <c r="B113" s="48">
        <v>98</v>
      </c>
      <c r="C113" s="49">
        <f t="shared" si="7"/>
        <v>19996.205177980086</v>
      </c>
      <c r="D113" s="50">
        <f t="shared" si="4"/>
        <v>6835.9743641738114</v>
      </c>
      <c r="E113" s="50">
        <f t="shared" si="5"/>
        <v>13160.230813806274</v>
      </c>
      <c r="F113" s="50">
        <f t="shared" si="6"/>
        <v>1339694.0419522577</v>
      </c>
    </row>
    <row r="114" spans="2:6" x14ac:dyDescent="0.3">
      <c r="B114" s="48">
        <v>99</v>
      </c>
      <c r="C114" s="49">
        <f t="shared" si="7"/>
        <v>19996.205177980086</v>
      </c>
      <c r="D114" s="50">
        <f t="shared" si="4"/>
        <v>6769.4757011021047</v>
      </c>
      <c r="E114" s="50">
        <f t="shared" si="5"/>
        <v>13226.729476877981</v>
      </c>
      <c r="F114" s="50">
        <f t="shared" si="6"/>
        <v>1326467.3124753798</v>
      </c>
    </row>
    <row r="115" spans="2:6" x14ac:dyDescent="0.3">
      <c r="B115" s="48">
        <v>100</v>
      </c>
      <c r="C115" s="49">
        <f t="shared" si="7"/>
        <v>19996.205177980086</v>
      </c>
      <c r="D115" s="50">
        <f t="shared" si="4"/>
        <v>6702.6410202011602</v>
      </c>
      <c r="E115" s="50">
        <f t="shared" si="5"/>
        <v>13293.564157778925</v>
      </c>
      <c r="F115" s="50">
        <f t="shared" si="6"/>
        <v>1313173.7483176009</v>
      </c>
    </row>
    <row r="116" spans="2:6" x14ac:dyDescent="0.3">
      <c r="B116" s="48">
        <v>101</v>
      </c>
      <c r="C116" s="49">
        <f t="shared" si="7"/>
        <v>19996.205177980086</v>
      </c>
      <c r="D116" s="50">
        <f t="shared" si="4"/>
        <v>6635.4686235724585</v>
      </c>
      <c r="E116" s="50">
        <f t="shared" si="5"/>
        <v>13360.736554407627</v>
      </c>
      <c r="F116" s="50">
        <f t="shared" si="6"/>
        <v>1299813.0117631934</v>
      </c>
    </row>
    <row r="117" spans="2:6" x14ac:dyDescent="0.3">
      <c r="B117" s="48">
        <v>102</v>
      </c>
      <c r="C117" s="49">
        <f t="shared" si="7"/>
        <v>19996.205177980086</v>
      </c>
      <c r="D117" s="50">
        <f t="shared" si="4"/>
        <v>6567.9568047379971</v>
      </c>
      <c r="E117" s="50">
        <f t="shared" si="5"/>
        <v>13428.248373242088</v>
      </c>
      <c r="F117" s="50">
        <f t="shared" si="6"/>
        <v>1286384.7633899513</v>
      </c>
    </row>
    <row r="118" spans="2:6" x14ac:dyDescent="0.3">
      <c r="B118" s="48">
        <v>103</v>
      </c>
      <c r="C118" s="49">
        <f t="shared" si="7"/>
        <v>19996.205177980086</v>
      </c>
      <c r="D118" s="50">
        <f t="shared" si="4"/>
        <v>6500.1038485969366</v>
      </c>
      <c r="E118" s="50">
        <f t="shared" si="5"/>
        <v>13496.101329383149</v>
      </c>
      <c r="F118" s="50">
        <f t="shared" si="6"/>
        <v>1272888.6620605681</v>
      </c>
    </row>
    <row r="119" spans="2:6" x14ac:dyDescent="0.3">
      <c r="B119" s="48">
        <v>104</v>
      </c>
      <c r="C119" s="49">
        <f t="shared" si="7"/>
        <v>19996.205177980086</v>
      </c>
      <c r="D119" s="50">
        <f t="shared" si="4"/>
        <v>6431.9080313820332</v>
      </c>
      <c r="E119" s="50">
        <f t="shared" si="5"/>
        <v>13564.297146598052</v>
      </c>
      <c r="F119" s="50">
        <f t="shared" si="6"/>
        <v>1259324.36491397</v>
      </c>
    </row>
    <row r="120" spans="2:6" x14ac:dyDescent="0.3">
      <c r="B120" s="48">
        <v>105</v>
      </c>
      <c r="C120" s="49">
        <f t="shared" si="7"/>
        <v>19996.205177980086</v>
      </c>
      <c r="D120" s="50">
        <f t="shared" si="4"/>
        <v>6363.3676206158434</v>
      </c>
      <c r="E120" s="50">
        <f t="shared" si="5"/>
        <v>13632.837557364242</v>
      </c>
      <c r="F120" s="50">
        <f t="shared" si="6"/>
        <v>1245691.5273566057</v>
      </c>
    </row>
    <row r="121" spans="2:6" x14ac:dyDescent="0.3">
      <c r="B121" s="48">
        <v>106</v>
      </c>
      <c r="C121" s="49">
        <f t="shared" si="7"/>
        <v>19996.205177980086</v>
      </c>
      <c r="D121" s="50">
        <f t="shared" si="4"/>
        <v>6294.4808750667144</v>
      </c>
      <c r="E121" s="50">
        <f t="shared" si="5"/>
        <v>13701.724302913372</v>
      </c>
      <c r="F121" s="50">
        <f t="shared" si="6"/>
        <v>1231989.8030536924</v>
      </c>
    </row>
    <row r="122" spans="2:6" x14ac:dyDescent="0.3">
      <c r="B122" s="48">
        <v>107</v>
      </c>
      <c r="C122" s="49">
        <f t="shared" si="7"/>
        <v>19996.205177980086</v>
      </c>
      <c r="D122" s="50">
        <f t="shared" si="4"/>
        <v>6225.246044704546</v>
      </c>
      <c r="E122" s="50">
        <f t="shared" si="5"/>
        <v>13770.959133275541</v>
      </c>
      <c r="F122" s="50">
        <f t="shared" si="6"/>
        <v>1218218.8439204169</v>
      </c>
    </row>
    <row r="123" spans="2:6" x14ac:dyDescent="0.3">
      <c r="B123" s="48">
        <v>108</v>
      </c>
      <c r="C123" s="49">
        <f t="shared" si="7"/>
        <v>19996.205177980086</v>
      </c>
      <c r="D123" s="50">
        <f t="shared" si="4"/>
        <v>6155.6613706563348</v>
      </c>
      <c r="E123" s="50">
        <f t="shared" si="5"/>
        <v>13840.543807323751</v>
      </c>
      <c r="F123" s="50">
        <f t="shared" si="6"/>
        <v>1204378.3001130931</v>
      </c>
    </row>
    <row r="124" spans="2:6" x14ac:dyDescent="0.3">
      <c r="B124" s="48">
        <v>109</v>
      </c>
      <c r="C124" s="49">
        <f t="shared" si="7"/>
        <v>19996.205177980086</v>
      </c>
      <c r="D124" s="50">
        <f t="shared" si="4"/>
        <v>6085.7250851614881</v>
      </c>
      <c r="E124" s="50">
        <f t="shared" si="5"/>
        <v>13910.480092818598</v>
      </c>
      <c r="F124" s="50">
        <f t="shared" si="6"/>
        <v>1190467.8200202745</v>
      </c>
    </row>
    <row r="125" spans="2:6" x14ac:dyDescent="0.3">
      <c r="B125" s="48">
        <v>110</v>
      </c>
      <c r="C125" s="49">
        <f t="shared" si="7"/>
        <v>19996.205177980086</v>
      </c>
      <c r="D125" s="50">
        <f t="shared" si="4"/>
        <v>6015.4354115269198</v>
      </c>
      <c r="E125" s="50">
        <f t="shared" si="5"/>
        <v>13980.769766453166</v>
      </c>
      <c r="F125" s="50">
        <f t="shared" si="6"/>
        <v>1176487.0502538213</v>
      </c>
    </row>
    <row r="126" spans="2:6" x14ac:dyDescent="0.3">
      <c r="B126" s="48">
        <v>111</v>
      </c>
      <c r="C126" s="49">
        <f t="shared" si="7"/>
        <v>19996.205177980086</v>
      </c>
      <c r="D126" s="50">
        <f t="shared" si="4"/>
        <v>5944.790564081909</v>
      </c>
      <c r="E126" s="50">
        <f t="shared" si="5"/>
        <v>14051.414613898178</v>
      </c>
      <c r="F126" s="50">
        <f t="shared" si="6"/>
        <v>1162435.6356399232</v>
      </c>
    </row>
    <row r="127" spans="2:6" x14ac:dyDescent="0.3">
      <c r="B127" s="48">
        <v>112</v>
      </c>
      <c r="C127" s="49">
        <f t="shared" si="7"/>
        <v>19996.205177980086</v>
      </c>
      <c r="D127" s="50">
        <f t="shared" si="4"/>
        <v>5873.788748132738</v>
      </c>
      <c r="E127" s="50">
        <f t="shared" si="5"/>
        <v>14122.416429847348</v>
      </c>
      <c r="F127" s="50">
        <f t="shared" si="6"/>
        <v>1148313.2192100759</v>
      </c>
    </row>
    <row r="128" spans="2:6" x14ac:dyDescent="0.3">
      <c r="B128" s="48">
        <v>113</v>
      </c>
      <c r="C128" s="49">
        <f t="shared" si="7"/>
        <v>19996.205177980086</v>
      </c>
      <c r="D128" s="50">
        <f t="shared" si="4"/>
        <v>5802.4281599171018</v>
      </c>
      <c r="E128" s="50">
        <f t="shared" si="5"/>
        <v>14193.777018062985</v>
      </c>
      <c r="F128" s="50">
        <f t="shared" si="6"/>
        <v>1134119.4421920129</v>
      </c>
    </row>
    <row r="129" spans="2:6" x14ac:dyDescent="0.3">
      <c r="B129" s="48">
        <v>114</v>
      </c>
      <c r="C129" s="49">
        <f t="shared" si="7"/>
        <v>19996.205177980086</v>
      </c>
      <c r="D129" s="50">
        <f t="shared" si="4"/>
        <v>5730.7069865582798</v>
      </c>
      <c r="E129" s="50">
        <f t="shared" si="5"/>
        <v>14265.498191421806</v>
      </c>
      <c r="F129" s="50">
        <f t="shared" si="6"/>
        <v>1119853.9440005911</v>
      </c>
    </row>
    <row r="130" spans="2:6" x14ac:dyDescent="0.3">
      <c r="B130" s="48">
        <v>115</v>
      </c>
      <c r="C130" s="49">
        <f t="shared" si="7"/>
        <v>19996.205177980086</v>
      </c>
      <c r="D130" s="50">
        <f t="shared" si="4"/>
        <v>5658.6234060190845</v>
      </c>
      <c r="E130" s="50">
        <f t="shared" si="5"/>
        <v>14337.581771961002</v>
      </c>
      <c r="F130" s="50">
        <f t="shared" si="6"/>
        <v>1105516.3622286301</v>
      </c>
    </row>
    <row r="131" spans="2:6" x14ac:dyDescent="0.3">
      <c r="B131" s="48">
        <v>116</v>
      </c>
      <c r="C131" s="49">
        <f t="shared" si="7"/>
        <v>19996.205177980086</v>
      </c>
      <c r="D131" s="50">
        <f t="shared" si="4"/>
        <v>5586.1755870555717</v>
      </c>
      <c r="E131" s="50">
        <f t="shared" si="5"/>
        <v>14410.029590924514</v>
      </c>
      <c r="F131" s="50">
        <f t="shared" si="6"/>
        <v>1091106.3326377056</v>
      </c>
    </row>
    <row r="132" spans="2:6" x14ac:dyDescent="0.3">
      <c r="B132" s="48">
        <v>117</v>
      </c>
      <c r="C132" s="49">
        <f t="shared" si="7"/>
        <v>19996.205177980086</v>
      </c>
      <c r="D132" s="50">
        <f t="shared" si="4"/>
        <v>5513.3616891705178</v>
      </c>
      <c r="E132" s="50">
        <f t="shared" si="5"/>
        <v>14482.843488809569</v>
      </c>
      <c r="F132" s="50">
        <f t="shared" si="6"/>
        <v>1076623.489148896</v>
      </c>
    </row>
    <row r="133" spans="2:6" x14ac:dyDescent="0.3">
      <c r="B133" s="48">
        <v>118</v>
      </c>
      <c r="C133" s="49">
        <f t="shared" si="7"/>
        <v>19996.205177980086</v>
      </c>
      <c r="D133" s="50">
        <f t="shared" si="4"/>
        <v>5440.1798625666679</v>
      </c>
      <c r="E133" s="50">
        <f t="shared" si="5"/>
        <v>14556.025315413419</v>
      </c>
      <c r="F133" s="50">
        <f t="shared" si="6"/>
        <v>1062067.4638334825</v>
      </c>
    </row>
    <row r="134" spans="2:6" x14ac:dyDescent="0.3">
      <c r="B134" s="48">
        <v>119</v>
      </c>
      <c r="C134" s="49">
        <f t="shared" si="7"/>
        <v>19996.205177980086</v>
      </c>
      <c r="D134" s="50">
        <f t="shared" si="4"/>
        <v>5366.6282480997352</v>
      </c>
      <c r="E134" s="50">
        <f t="shared" si="5"/>
        <v>14629.57692988035</v>
      </c>
      <c r="F134" s="50">
        <f t="shared" si="6"/>
        <v>1047437.8869036022</v>
      </c>
    </row>
    <row r="135" spans="2:6" x14ac:dyDescent="0.3">
      <c r="B135" s="48">
        <v>120</v>
      </c>
      <c r="C135" s="49">
        <f t="shared" si="7"/>
        <v>19996.205177980086</v>
      </c>
      <c r="D135" s="50">
        <f t="shared" si="4"/>
        <v>5292.7049772311784</v>
      </c>
      <c r="E135" s="50">
        <f t="shared" si="5"/>
        <v>14703.500200748907</v>
      </c>
      <c r="F135" s="50">
        <f t="shared" si="6"/>
        <v>1032734.3867028533</v>
      </c>
    </row>
    <row r="136" spans="2:6" x14ac:dyDescent="0.3">
      <c r="B136" s="48">
        <v>121</v>
      </c>
      <c r="C136" s="49">
        <f t="shared" ref="C136:C199" si="8">IF(B136&gt;$C$10,,C135)</f>
        <v>19996.205177980086</v>
      </c>
      <c r="D136" s="50">
        <f t="shared" ref="D136:D199" si="9">IF(B136&gt;$C$10,,F135*$C$6)</f>
        <v>5218.4081719807255</v>
      </c>
      <c r="E136" s="50">
        <f t="shared" ref="E136:E199" si="10">IF(B136&gt;$C$10,,C136-D136)</f>
        <v>14777.79700599936</v>
      </c>
      <c r="F136" s="50">
        <f t="shared" ref="F136:F199" si="11">IF(B136&gt;$C$10,,F135-E136)</f>
        <v>1017956.5896968539</v>
      </c>
    </row>
    <row r="137" spans="2:6" x14ac:dyDescent="0.3">
      <c r="B137" s="48">
        <v>122</v>
      </c>
      <c r="C137" s="49">
        <f t="shared" si="8"/>
        <v>19996.205177980086</v>
      </c>
      <c r="D137" s="50">
        <f t="shared" si="9"/>
        <v>5143.7359448786674</v>
      </c>
      <c r="E137" s="50">
        <f t="shared" si="10"/>
        <v>14852.469233101419</v>
      </c>
      <c r="F137" s="50">
        <f t="shared" si="11"/>
        <v>1003104.1204637524</v>
      </c>
    </row>
    <row r="138" spans="2:6" x14ac:dyDescent="0.3">
      <c r="B138" s="48">
        <v>123</v>
      </c>
      <c r="C138" s="49">
        <f t="shared" si="8"/>
        <v>19996.205177980086</v>
      </c>
      <c r="D138" s="50">
        <f t="shared" si="9"/>
        <v>5068.6863989179119</v>
      </c>
      <c r="E138" s="50">
        <f t="shared" si="10"/>
        <v>14927.518779062175</v>
      </c>
      <c r="F138" s="50">
        <f t="shared" si="11"/>
        <v>988176.60168469022</v>
      </c>
    </row>
    <row r="139" spans="2:6" x14ac:dyDescent="0.3">
      <c r="B139" s="48">
        <v>124</v>
      </c>
      <c r="C139" s="49">
        <f t="shared" si="8"/>
        <v>19996.205177980086</v>
      </c>
      <c r="D139" s="50">
        <f t="shared" si="9"/>
        <v>4993.2576275057836</v>
      </c>
      <c r="E139" s="50">
        <f t="shared" si="10"/>
        <v>15002.947550474302</v>
      </c>
      <c r="F139" s="50">
        <f t="shared" si="11"/>
        <v>973173.6541342159</v>
      </c>
    </row>
    <row r="140" spans="2:6" x14ac:dyDescent="0.3">
      <c r="B140" s="48">
        <v>125</v>
      </c>
      <c r="C140" s="49">
        <f t="shared" si="8"/>
        <v>19996.205177980086</v>
      </c>
      <c r="D140" s="50">
        <f t="shared" si="9"/>
        <v>4917.4477144155944</v>
      </c>
      <c r="E140" s="50">
        <f t="shared" si="10"/>
        <v>15078.757463564492</v>
      </c>
      <c r="F140" s="50">
        <f t="shared" si="11"/>
        <v>958094.89667065139</v>
      </c>
    </row>
    <row r="141" spans="2:6" x14ac:dyDescent="0.3">
      <c r="B141" s="48">
        <v>126</v>
      </c>
      <c r="C141" s="49">
        <f t="shared" si="8"/>
        <v>19996.205177980086</v>
      </c>
      <c r="D141" s="50">
        <f t="shared" si="9"/>
        <v>4841.2547337379583</v>
      </c>
      <c r="E141" s="50">
        <f t="shared" si="10"/>
        <v>15154.950444242128</v>
      </c>
      <c r="F141" s="50">
        <f t="shared" si="11"/>
        <v>942939.94622640929</v>
      </c>
    </row>
    <row r="142" spans="2:6" x14ac:dyDescent="0.3">
      <c r="B142" s="48">
        <v>127</v>
      </c>
      <c r="C142" s="49">
        <f t="shared" si="8"/>
        <v>19996.205177980086</v>
      </c>
      <c r="D142" s="50">
        <f t="shared" si="9"/>
        <v>4764.6767498318695</v>
      </c>
      <c r="E142" s="50">
        <f t="shared" si="10"/>
        <v>15231.528428148216</v>
      </c>
      <c r="F142" s="50">
        <f t="shared" si="11"/>
        <v>927708.41779826104</v>
      </c>
    </row>
    <row r="143" spans="2:6" x14ac:dyDescent="0.3">
      <c r="B143" s="48">
        <v>128</v>
      </c>
      <c r="C143" s="49">
        <f t="shared" si="8"/>
        <v>19996.205177980086</v>
      </c>
      <c r="D143" s="50">
        <f t="shared" si="9"/>
        <v>4687.7118172755218</v>
      </c>
      <c r="E143" s="50">
        <f t="shared" si="10"/>
        <v>15308.493360704564</v>
      </c>
      <c r="F143" s="50">
        <f t="shared" si="11"/>
        <v>912399.92443755653</v>
      </c>
    </row>
    <row r="144" spans="2:6" x14ac:dyDescent="0.3">
      <c r="B144" s="48">
        <v>129</v>
      </c>
      <c r="C144" s="49">
        <f t="shared" si="8"/>
        <v>19996.205177980086</v>
      </c>
      <c r="D144" s="50">
        <f t="shared" si="9"/>
        <v>4610.3579808168952</v>
      </c>
      <c r="E144" s="50">
        <f t="shared" si="10"/>
        <v>15385.847197163192</v>
      </c>
      <c r="F144" s="50">
        <f t="shared" si="11"/>
        <v>897014.07724039338</v>
      </c>
    </row>
    <row r="145" spans="2:6" x14ac:dyDescent="0.3">
      <c r="B145" s="48">
        <v>130</v>
      </c>
      <c r="C145" s="49">
        <f t="shared" si="8"/>
        <v>19996.205177980086</v>
      </c>
      <c r="D145" s="50">
        <f t="shared" si="9"/>
        <v>4532.6132753240736</v>
      </c>
      <c r="E145" s="50">
        <f t="shared" si="10"/>
        <v>15463.591902656011</v>
      </c>
      <c r="F145" s="50">
        <f t="shared" si="11"/>
        <v>881550.48533773737</v>
      </c>
    </row>
    <row r="146" spans="2:6" x14ac:dyDescent="0.3">
      <c r="B146" s="48">
        <v>131</v>
      </c>
      <c r="C146" s="49">
        <f t="shared" si="8"/>
        <v>19996.205177980086</v>
      </c>
      <c r="D146" s="50">
        <f t="shared" si="9"/>
        <v>4454.4757257353294</v>
      </c>
      <c r="E146" s="50">
        <f t="shared" si="10"/>
        <v>15541.729452244756</v>
      </c>
      <c r="F146" s="50">
        <f t="shared" si="11"/>
        <v>866008.75588549266</v>
      </c>
    </row>
    <row r="147" spans="2:6" x14ac:dyDescent="0.3">
      <c r="B147" s="48">
        <v>132</v>
      </c>
      <c r="C147" s="49">
        <f t="shared" si="8"/>
        <v>19996.205177980086</v>
      </c>
      <c r="D147" s="50">
        <f t="shared" si="9"/>
        <v>4375.9433470089471</v>
      </c>
      <c r="E147" s="50">
        <f t="shared" si="10"/>
        <v>15620.26183097114</v>
      </c>
      <c r="F147" s="50">
        <f t="shared" si="11"/>
        <v>850388.49405452155</v>
      </c>
    </row>
    <row r="148" spans="2:6" x14ac:dyDescent="0.3">
      <c r="B148" s="48">
        <v>133</v>
      </c>
      <c r="C148" s="49">
        <f t="shared" si="8"/>
        <v>19996.205177980086</v>
      </c>
      <c r="D148" s="50">
        <f t="shared" si="9"/>
        <v>4297.0141440727884</v>
      </c>
      <c r="E148" s="50">
        <f t="shared" si="10"/>
        <v>15699.191033907297</v>
      </c>
      <c r="F148" s="50">
        <f t="shared" si="11"/>
        <v>834689.3030206142</v>
      </c>
    </row>
    <row r="149" spans="2:6" x14ac:dyDescent="0.3">
      <c r="B149" s="48">
        <v>134</v>
      </c>
      <c r="C149" s="49">
        <f t="shared" si="8"/>
        <v>19996.205177980086</v>
      </c>
      <c r="D149" s="50">
        <f t="shared" si="9"/>
        <v>4217.686111773618</v>
      </c>
      <c r="E149" s="50">
        <f t="shared" si="10"/>
        <v>15778.519066206467</v>
      </c>
      <c r="F149" s="50">
        <f t="shared" si="11"/>
        <v>818910.78395440779</v>
      </c>
    </row>
    <row r="150" spans="2:6" x14ac:dyDescent="0.3">
      <c r="B150" s="48">
        <v>135</v>
      </c>
      <c r="C150" s="49">
        <f t="shared" si="8"/>
        <v>19996.205177980086</v>
      </c>
      <c r="D150" s="50">
        <f t="shared" si="9"/>
        <v>4137.9572348261545</v>
      </c>
      <c r="E150" s="50">
        <f t="shared" si="10"/>
        <v>15858.247943153932</v>
      </c>
      <c r="F150" s="50">
        <f t="shared" si="11"/>
        <v>803052.53601125383</v>
      </c>
    </row>
    <row r="151" spans="2:6" x14ac:dyDescent="0.3">
      <c r="B151" s="48">
        <v>136</v>
      </c>
      <c r="C151" s="49">
        <f t="shared" si="8"/>
        <v>19996.205177980086</v>
      </c>
      <c r="D151" s="50">
        <f t="shared" si="9"/>
        <v>4057.825487761881</v>
      </c>
      <c r="E151" s="50">
        <f t="shared" si="10"/>
        <v>15938.379690218204</v>
      </c>
      <c r="F151" s="50">
        <f t="shared" si="11"/>
        <v>787114.15632103558</v>
      </c>
    </row>
    <row r="152" spans="2:6" x14ac:dyDescent="0.3">
      <c r="B152" s="48">
        <v>137</v>
      </c>
      <c r="C152" s="49">
        <f t="shared" si="8"/>
        <v>19996.205177980086</v>
      </c>
      <c r="D152" s="50">
        <f t="shared" si="9"/>
        <v>3977.2888348775823</v>
      </c>
      <c r="E152" s="50">
        <f t="shared" si="10"/>
        <v>16018.916343102504</v>
      </c>
      <c r="F152" s="50">
        <f t="shared" si="11"/>
        <v>771095.23997793312</v>
      </c>
    </row>
    <row r="153" spans="2:6" x14ac:dyDescent="0.3">
      <c r="B153" s="48">
        <v>138</v>
      </c>
      <c r="C153" s="49">
        <f t="shared" si="8"/>
        <v>19996.205177980086</v>
      </c>
      <c r="D153" s="50">
        <f t="shared" si="9"/>
        <v>3896.3452301836355</v>
      </c>
      <c r="E153" s="50">
        <f t="shared" si="10"/>
        <v>16099.859947796451</v>
      </c>
      <c r="F153" s="50">
        <f t="shared" si="11"/>
        <v>754995.38003013667</v>
      </c>
    </row>
    <row r="154" spans="2:6" x14ac:dyDescent="0.3">
      <c r="B154" s="48">
        <v>139</v>
      </c>
      <c r="C154" s="49">
        <f t="shared" si="8"/>
        <v>19996.205177980086</v>
      </c>
      <c r="D154" s="50">
        <f t="shared" si="9"/>
        <v>3814.9926173520266</v>
      </c>
      <c r="E154" s="50">
        <f t="shared" si="10"/>
        <v>16181.212560628059</v>
      </c>
      <c r="F154" s="50">
        <f t="shared" si="11"/>
        <v>738814.1674695086</v>
      </c>
    </row>
    <row r="155" spans="2:6" x14ac:dyDescent="0.3">
      <c r="B155" s="48">
        <v>140</v>
      </c>
      <c r="C155" s="49">
        <f t="shared" si="8"/>
        <v>19996.205177980086</v>
      </c>
      <c r="D155" s="50">
        <f t="shared" si="9"/>
        <v>3733.2289296641156</v>
      </c>
      <c r="E155" s="50">
        <f t="shared" si="10"/>
        <v>16262.97624831597</v>
      </c>
      <c r="F155" s="50">
        <f t="shared" si="11"/>
        <v>722551.1912211926</v>
      </c>
    </row>
    <row r="156" spans="2:6" x14ac:dyDescent="0.3">
      <c r="B156" s="48">
        <v>141</v>
      </c>
      <c r="C156" s="49">
        <f t="shared" si="8"/>
        <v>19996.205177980086</v>
      </c>
      <c r="D156" s="50">
        <f t="shared" si="9"/>
        <v>3651.0520899581288</v>
      </c>
      <c r="E156" s="50">
        <f t="shared" si="10"/>
        <v>16345.153088021958</v>
      </c>
      <c r="F156" s="50">
        <f t="shared" si="11"/>
        <v>706206.03813317069</v>
      </c>
    </row>
    <row r="157" spans="2:6" x14ac:dyDescent="0.3">
      <c r="B157" s="48">
        <v>142</v>
      </c>
      <c r="C157" s="49">
        <f t="shared" si="8"/>
        <v>19996.205177980086</v>
      </c>
      <c r="D157" s="50">
        <f t="shared" si="9"/>
        <v>3568.4600105763939</v>
      </c>
      <c r="E157" s="50">
        <f t="shared" si="10"/>
        <v>16427.745167403693</v>
      </c>
      <c r="F157" s="50">
        <f t="shared" si="11"/>
        <v>689778.29296576697</v>
      </c>
    </row>
    <row r="158" spans="2:6" x14ac:dyDescent="0.3">
      <c r="B158" s="48">
        <v>143</v>
      </c>
      <c r="C158" s="49">
        <f t="shared" si="8"/>
        <v>19996.205177980086</v>
      </c>
      <c r="D158" s="50">
        <f t="shared" si="9"/>
        <v>3485.4505933122991</v>
      </c>
      <c r="E158" s="50">
        <f t="shared" si="10"/>
        <v>16510.754584667786</v>
      </c>
      <c r="F158" s="50">
        <f t="shared" si="11"/>
        <v>673267.53838109924</v>
      </c>
    </row>
    <row r="159" spans="2:6" x14ac:dyDescent="0.3">
      <c r="B159" s="48">
        <v>144</v>
      </c>
      <c r="C159" s="49">
        <f t="shared" si="8"/>
        <v>19996.205177980086</v>
      </c>
      <c r="D159" s="50">
        <f t="shared" si="9"/>
        <v>3402.0217293569931</v>
      </c>
      <c r="E159" s="50">
        <f t="shared" si="10"/>
        <v>16594.183448623095</v>
      </c>
      <c r="F159" s="50">
        <f t="shared" si="11"/>
        <v>656673.35493247618</v>
      </c>
    </row>
    <row r="160" spans="2:6" x14ac:dyDescent="0.3">
      <c r="B160" s="48">
        <v>145</v>
      </c>
      <c r="C160" s="49">
        <f t="shared" si="8"/>
        <v>19996.205177980086</v>
      </c>
      <c r="D160" s="50">
        <f t="shared" si="9"/>
        <v>3318.1712992458115</v>
      </c>
      <c r="E160" s="50">
        <f t="shared" si="10"/>
        <v>16678.033878734273</v>
      </c>
      <c r="F160" s="50">
        <f t="shared" si="11"/>
        <v>639995.32105374197</v>
      </c>
    </row>
    <row r="161" spans="2:6" x14ac:dyDescent="0.3">
      <c r="B161" s="48">
        <v>146</v>
      </c>
      <c r="C161" s="49">
        <f t="shared" si="8"/>
        <v>19996.205177980086</v>
      </c>
      <c r="D161" s="50">
        <f t="shared" si="9"/>
        <v>3233.8971728044307</v>
      </c>
      <c r="E161" s="50">
        <f t="shared" si="10"/>
        <v>16762.308005175655</v>
      </c>
      <c r="F161" s="50">
        <f t="shared" si="11"/>
        <v>623233.0130485663</v>
      </c>
    </row>
    <row r="162" spans="2:6" x14ac:dyDescent="0.3">
      <c r="B162" s="48">
        <v>147</v>
      </c>
      <c r="C162" s="49">
        <f t="shared" si="8"/>
        <v>19996.205177980086</v>
      </c>
      <c r="D162" s="50">
        <f t="shared" si="9"/>
        <v>3149.1972090947543</v>
      </c>
      <c r="E162" s="50">
        <f t="shared" si="10"/>
        <v>16847.007968885333</v>
      </c>
      <c r="F162" s="50">
        <f t="shared" si="11"/>
        <v>606386.00507968094</v>
      </c>
    </row>
    <row r="163" spans="2:6" x14ac:dyDescent="0.3">
      <c r="B163" s="48">
        <v>148</v>
      </c>
      <c r="C163" s="49">
        <f t="shared" si="8"/>
        <v>19996.205177980086</v>
      </c>
      <c r="D163" s="50">
        <f t="shared" si="9"/>
        <v>3064.069256360523</v>
      </c>
      <c r="E163" s="50">
        <f t="shared" si="10"/>
        <v>16932.135921619563</v>
      </c>
      <c r="F163" s="50">
        <f t="shared" si="11"/>
        <v>589453.86915806134</v>
      </c>
    </row>
    <row r="164" spans="2:6" x14ac:dyDescent="0.3">
      <c r="B164" s="48">
        <v>149</v>
      </c>
      <c r="C164" s="49">
        <f t="shared" si="8"/>
        <v>19996.205177980086</v>
      </c>
      <c r="D164" s="50">
        <f t="shared" si="9"/>
        <v>2978.5111519726506</v>
      </c>
      <c r="E164" s="50">
        <f t="shared" si="10"/>
        <v>17017.694026007433</v>
      </c>
      <c r="F164" s="50">
        <f t="shared" si="11"/>
        <v>572436.1751320539</v>
      </c>
    </row>
    <row r="165" spans="2:6" x14ac:dyDescent="0.3">
      <c r="B165" s="48">
        <v>150</v>
      </c>
      <c r="C165" s="49">
        <f t="shared" si="8"/>
        <v>19996.205177980086</v>
      </c>
      <c r="D165" s="50">
        <f t="shared" si="9"/>
        <v>2892.5207223742832</v>
      </c>
      <c r="E165" s="50">
        <f t="shared" si="10"/>
        <v>17103.684455605802</v>
      </c>
      <c r="F165" s="50">
        <f t="shared" si="11"/>
        <v>555332.4906764481</v>
      </c>
    </row>
    <row r="166" spans="2:6" x14ac:dyDescent="0.3">
      <c r="B166" s="48">
        <v>151</v>
      </c>
      <c r="C166" s="49">
        <f t="shared" si="8"/>
        <v>19996.205177980086</v>
      </c>
      <c r="D166" s="50">
        <f t="shared" si="9"/>
        <v>2806.0957830255816</v>
      </c>
      <c r="E166" s="50">
        <f t="shared" si="10"/>
        <v>17190.109394954503</v>
      </c>
      <c r="F166" s="50">
        <f t="shared" si="11"/>
        <v>538142.38128149358</v>
      </c>
    </row>
    <row r="167" spans="2:6" x14ac:dyDescent="0.3">
      <c r="B167" s="48">
        <v>152</v>
      </c>
      <c r="C167" s="49">
        <f t="shared" si="8"/>
        <v>19996.205177980086</v>
      </c>
      <c r="D167" s="50">
        <f t="shared" si="9"/>
        <v>2719.2341383482226</v>
      </c>
      <c r="E167" s="50">
        <f t="shared" si="10"/>
        <v>17276.971039631862</v>
      </c>
      <c r="F167" s="50">
        <f t="shared" si="11"/>
        <v>520865.41024186171</v>
      </c>
    </row>
    <row r="168" spans="2:6" x14ac:dyDescent="0.3">
      <c r="B168" s="48">
        <v>153</v>
      </c>
      <c r="C168" s="49">
        <f t="shared" si="8"/>
        <v>19996.205177980086</v>
      </c>
      <c r="D168" s="50">
        <f t="shared" si="9"/>
        <v>2631.9335816696248</v>
      </c>
      <c r="E168" s="50">
        <f t="shared" si="10"/>
        <v>17364.27159631046</v>
      </c>
      <c r="F168" s="50">
        <f t="shared" si="11"/>
        <v>503501.13864555123</v>
      </c>
    </row>
    <row r="169" spans="2:6" x14ac:dyDescent="0.3">
      <c r="B169" s="48">
        <v>154</v>
      </c>
      <c r="C169" s="49">
        <f t="shared" si="8"/>
        <v>19996.205177980086</v>
      </c>
      <c r="D169" s="50">
        <f t="shared" si="9"/>
        <v>2544.1918951668868</v>
      </c>
      <c r="E169" s="50">
        <f t="shared" si="10"/>
        <v>17452.013282813197</v>
      </c>
      <c r="F169" s="50">
        <f t="shared" si="11"/>
        <v>486049.12536273804</v>
      </c>
    </row>
    <row r="170" spans="2:6" x14ac:dyDescent="0.3">
      <c r="B170" s="48">
        <v>155</v>
      </c>
      <c r="C170" s="49">
        <f t="shared" si="8"/>
        <v>19996.205177980086</v>
      </c>
      <c r="D170" s="50">
        <f t="shared" si="9"/>
        <v>2456.0068498104447</v>
      </c>
      <c r="E170" s="50">
        <f t="shared" si="10"/>
        <v>17540.198328169641</v>
      </c>
      <c r="F170" s="50">
        <f t="shared" si="11"/>
        <v>468508.92703456839</v>
      </c>
    </row>
    <row r="171" spans="2:6" x14ac:dyDescent="0.3">
      <c r="B171" s="48">
        <v>156</v>
      </c>
      <c r="C171" s="49">
        <f t="shared" si="8"/>
        <v>19996.205177980086</v>
      </c>
      <c r="D171" s="50">
        <f t="shared" si="9"/>
        <v>2367.3762053074456</v>
      </c>
      <c r="E171" s="50">
        <f t="shared" si="10"/>
        <v>17628.82897267264</v>
      </c>
      <c r="F171" s="50">
        <f t="shared" si="11"/>
        <v>450880.09806189575</v>
      </c>
    </row>
    <row r="172" spans="2:6" x14ac:dyDescent="0.3">
      <c r="B172" s="48">
        <v>157</v>
      </c>
      <c r="C172" s="49">
        <f t="shared" si="8"/>
        <v>19996.205177980086</v>
      </c>
      <c r="D172" s="50">
        <f t="shared" si="9"/>
        <v>2278.2977100448347</v>
      </c>
      <c r="E172" s="50">
        <f t="shared" si="10"/>
        <v>17717.907467935252</v>
      </c>
      <c r="F172" s="50">
        <f t="shared" si="11"/>
        <v>433162.19059396052</v>
      </c>
    </row>
    <row r="173" spans="2:6" x14ac:dyDescent="0.3">
      <c r="B173" s="48">
        <v>158</v>
      </c>
      <c r="C173" s="49">
        <f t="shared" si="8"/>
        <v>19996.205177980086</v>
      </c>
      <c r="D173" s="50">
        <f t="shared" si="9"/>
        <v>2188.7691010321528</v>
      </c>
      <c r="E173" s="50">
        <f t="shared" si="10"/>
        <v>17807.436076947932</v>
      </c>
      <c r="F173" s="50">
        <f t="shared" si="11"/>
        <v>415354.75451701257</v>
      </c>
    </row>
    <row r="174" spans="2:6" x14ac:dyDescent="0.3">
      <c r="B174" s="48">
        <v>159</v>
      </c>
      <c r="C174" s="49">
        <f t="shared" si="8"/>
        <v>19996.205177980086</v>
      </c>
      <c r="D174" s="50">
        <f t="shared" si="9"/>
        <v>2098.7881038440473</v>
      </c>
      <c r="E174" s="50">
        <f t="shared" si="10"/>
        <v>17897.417074136039</v>
      </c>
      <c r="F174" s="50">
        <f t="shared" si="11"/>
        <v>397457.33744287654</v>
      </c>
    </row>
    <row r="175" spans="2:6" x14ac:dyDescent="0.3">
      <c r="B175" s="48">
        <v>160</v>
      </c>
      <c r="C175" s="49">
        <f t="shared" si="8"/>
        <v>19996.205177980086</v>
      </c>
      <c r="D175" s="50">
        <f t="shared" si="9"/>
        <v>2008.352432562491</v>
      </c>
      <c r="E175" s="50">
        <f t="shared" si="10"/>
        <v>17987.852745417596</v>
      </c>
      <c r="F175" s="50">
        <f t="shared" si="11"/>
        <v>379469.48469745892</v>
      </c>
    </row>
    <row r="176" spans="2:6" x14ac:dyDescent="0.3">
      <c r="B176" s="48">
        <v>161</v>
      </c>
      <c r="C176" s="49">
        <f t="shared" si="8"/>
        <v>19996.205177980086</v>
      </c>
      <c r="D176" s="50">
        <f t="shared" si="9"/>
        <v>1917.4597897187102</v>
      </c>
      <c r="E176" s="50">
        <f t="shared" si="10"/>
        <v>18078.745388261377</v>
      </c>
      <c r="F176" s="50">
        <f t="shared" si="11"/>
        <v>361390.73930919752</v>
      </c>
    </row>
    <row r="177" spans="2:6" x14ac:dyDescent="0.3">
      <c r="B177" s="48">
        <v>162</v>
      </c>
      <c r="C177" s="49">
        <f t="shared" si="8"/>
        <v>19996.205177980086</v>
      </c>
      <c r="D177" s="50">
        <f t="shared" si="9"/>
        <v>1826.1078662348193</v>
      </c>
      <c r="E177" s="50">
        <f t="shared" si="10"/>
        <v>18170.097311745267</v>
      </c>
      <c r="F177" s="50">
        <f t="shared" si="11"/>
        <v>343220.64199745224</v>
      </c>
    </row>
    <row r="178" spans="2:6" x14ac:dyDescent="0.3">
      <c r="B178" s="48">
        <v>163</v>
      </c>
      <c r="C178" s="49">
        <f t="shared" si="8"/>
        <v>19996.205177980086</v>
      </c>
      <c r="D178" s="50">
        <f t="shared" si="9"/>
        <v>1734.2943413651583</v>
      </c>
      <c r="E178" s="50">
        <f t="shared" si="10"/>
        <v>18261.910836614927</v>
      </c>
      <c r="F178" s="50">
        <f t="shared" si="11"/>
        <v>324958.73116083734</v>
      </c>
    </row>
    <row r="179" spans="2:6" x14ac:dyDescent="0.3">
      <c r="B179" s="48">
        <v>164</v>
      </c>
      <c r="C179" s="49">
        <f t="shared" si="8"/>
        <v>19996.205177980086</v>
      </c>
      <c r="D179" s="50">
        <f t="shared" si="9"/>
        <v>1642.0168826373369</v>
      </c>
      <c r="E179" s="50">
        <f t="shared" si="10"/>
        <v>18354.188295342748</v>
      </c>
      <c r="F179" s="50">
        <f t="shared" si="11"/>
        <v>306604.54286549462</v>
      </c>
    </row>
    <row r="180" spans="2:6" x14ac:dyDescent="0.3">
      <c r="B180" s="48">
        <v>165</v>
      </c>
      <c r="C180" s="49">
        <f t="shared" si="8"/>
        <v>19996.205177980086</v>
      </c>
      <c r="D180" s="50">
        <f t="shared" si="9"/>
        <v>1549.2731457929783</v>
      </c>
      <c r="E180" s="50">
        <f t="shared" si="10"/>
        <v>18446.932032187109</v>
      </c>
      <c r="F180" s="50">
        <f t="shared" si="11"/>
        <v>288157.6108333075</v>
      </c>
    </row>
    <row r="181" spans="2:6" x14ac:dyDescent="0.3">
      <c r="B181" s="48">
        <v>166</v>
      </c>
      <c r="C181" s="49">
        <f t="shared" si="8"/>
        <v>19996.205177980086</v>
      </c>
      <c r="D181" s="50">
        <f t="shared" si="9"/>
        <v>1456.0607747281654</v>
      </c>
      <c r="E181" s="50">
        <f t="shared" si="10"/>
        <v>18540.144403251921</v>
      </c>
      <c r="F181" s="50">
        <f t="shared" si="11"/>
        <v>269617.46643005556</v>
      </c>
    </row>
    <row r="182" spans="2:6" x14ac:dyDescent="0.3">
      <c r="B182" s="48">
        <v>167</v>
      </c>
      <c r="C182" s="49">
        <f t="shared" si="8"/>
        <v>19996.205177980086</v>
      </c>
      <c r="D182" s="50">
        <f t="shared" si="9"/>
        <v>1362.3774014335854</v>
      </c>
      <c r="E182" s="50">
        <f t="shared" si="10"/>
        <v>18633.827776546499</v>
      </c>
      <c r="F182" s="50">
        <f t="shared" si="11"/>
        <v>250983.63865350906</v>
      </c>
    </row>
    <row r="183" spans="2:6" x14ac:dyDescent="0.3">
      <c r="B183" s="48">
        <v>168</v>
      </c>
      <c r="C183" s="49">
        <f t="shared" si="8"/>
        <v>19996.205177980086</v>
      </c>
      <c r="D183" s="50">
        <f t="shared" si="9"/>
        <v>1268.2206459343711</v>
      </c>
      <c r="E183" s="50">
        <f t="shared" si="10"/>
        <v>18727.984532045713</v>
      </c>
      <c r="F183" s="50">
        <f t="shared" si="11"/>
        <v>232255.65412146333</v>
      </c>
    </row>
    <row r="184" spans="2:6" x14ac:dyDescent="0.3">
      <c r="B184" s="48">
        <v>169</v>
      </c>
      <c r="C184" s="49">
        <f t="shared" si="8"/>
        <v>19996.205177980086</v>
      </c>
      <c r="D184" s="50">
        <f t="shared" si="9"/>
        <v>1173.5881162296389</v>
      </c>
      <c r="E184" s="50">
        <f t="shared" si="10"/>
        <v>18822.617061750447</v>
      </c>
      <c r="F184" s="50">
        <f t="shared" si="11"/>
        <v>213433.03705971289</v>
      </c>
    </row>
    <row r="185" spans="2:6" x14ac:dyDescent="0.3">
      <c r="B185" s="48">
        <v>170</v>
      </c>
      <c r="C185" s="49">
        <f t="shared" si="8"/>
        <v>19996.205177980086</v>
      </c>
      <c r="D185" s="50">
        <f t="shared" si="9"/>
        <v>1078.4774082317226</v>
      </c>
      <c r="E185" s="50">
        <f t="shared" si="10"/>
        <v>18917.727769748362</v>
      </c>
      <c r="F185" s="50">
        <f t="shared" si="11"/>
        <v>194515.30928996453</v>
      </c>
    </row>
    <row r="186" spans="2:6" x14ac:dyDescent="0.3">
      <c r="B186" s="48">
        <v>171</v>
      </c>
      <c r="C186" s="49">
        <f t="shared" si="8"/>
        <v>19996.205177980086</v>
      </c>
      <c r="D186" s="50">
        <f t="shared" si="9"/>
        <v>982.88610570509695</v>
      </c>
      <c r="E186" s="50">
        <f t="shared" si="10"/>
        <v>19013.31907227499</v>
      </c>
      <c r="F186" s="50">
        <f t="shared" si="11"/>
        <v>175501.99021768954</v>
      </c>
    </row>
    <row r="187" spans="2:6" x14ac:dyDescent="0.3">
      <c r="B187" s="48">
        <v>172</v>
      </c>
      <c r="C187" s="49">
        <f t="shared" si="8"/>
        <v>19996.205177980086</v>
      </c>
      <c r="D187" s="50">
        <f t="shared" si="9"/>
        <v>886.81178020499635</v>
      </c>
      <c r="E187" s="50">
        <f t="shared" si="10"/>
        <v>19109.393397775089</v>
      </c>
      <c r="F187" s="50">
        <f t="shared" si="11"/>
        <v>156392.59681991444</v>
      </c>
    </row>
    <row r="188" spans="2:6" x14ac:dyDescent="0.3">
      <c r="B188" s="48">
        <v>173</v>
      </c>
      <c r="C188" s="49">
        <f t="shared" si="8"/>
        <v>19996.205177980086</v>
      </c>
      <c r="D188" s="50">
        <f t="shared" si="9"/>
        <v>790.25199101572002</v>
      </c>
      <c r="E188" s="50">
        <f t="shared" si="10"/>
        <v>19205.953186964365</v>
      </c>
      <c r="F188" s="50">
        <f t="shared" si="11"/>
        <v>137186.64363295009</v>
      </c>
    </row>
    <row r="189" spans="2:6" x14ac:dyDescent="0.3">
      <c r="B189" s="48">
        <v>174</v>
      </c>
      <c r="C189" s="49">
        <f t="shared" si="8"/>
        <v>19996.205177980086</v>
      </c>
      <c r="D189" s="50">
        <f t="shared" si="9"/>
        <v>693.20428508862813</v>
      </c>
      <c r="E189" s="50">
        <f t="shared" si="10"/>
        <v>19303.000892891458</v>
      </c>
      <c r="F189" s="50">
        <f t="shared" si="11"/>
        <v>117883.64274005863</v>
      </c>
    </row>
    <row r="190" spans="2:6" x14ac:dyDescent="0.3">
      <c r="B190" s="48">
        <v>175</v>
      </c>
      <c r="C190" s="49">
        <f t="shared" si="8"/>
        <v>19996.205177980086</v>
      </c>
      <c r="D190" s="50">
        <f t="shared" si="9"/>
        <v>595.66619697982276</v>
      </c>
      <c r="E190" s="50">
        <f t="shared" si="10"/>
        <v>19400.538981000263</v>
      </c>
      <c r="F190" s="50">
        <f t="shared" si="11"/>
        <v>98483.103759058358</v>
      </c>
    </row>
    <row r="191" spans="2:6" x14ac:dyDescent="0.3">
      <c r="B191" s="48">
        <v>176</v>
      </c>
      <c r="C191" s="49">
        <f t="shared" si="8"/>
        <v>19996.205177980086</v>
      </c>
      <c r="D191" s="50">
        <f t="shared" si="9"/>
        <v>497.63524878751468</v>
      </c>
      <c r="E191" s="50">
        <f t="shared" si="10"/>
        <v>19498.56992919257</v>
      </c>
      <c r="F191" s="50">
        <f t="shared" si="11"/>
        <v>78984.533829865788</v>
      </c>
    </row>
    <row r="192" spans="2:6" x14ac:dyDescent="0.3">
      <c r="B192" s="48">
        <v>177</v>
      </c>
      <c r="C192" s="49">
        <f t="shared" si="8"/>
        <v>19996.205177980086</v>
      </c>
      <c r="D192" s="50">
        <f t="shared" si="9"/>
        <v>399.10895008907414</v>
      </c>
      <c r="E192" s="50">
        <f t="shared" si="10"/>
        <v>19597.096227891012</v>
      </c>
      <c r="F192" s="50">
        <f t="shared" si="11"/>
        <v>59387.437601974772</v>
      </c>
    </row>
    <row r="193" spans="2:6" x14ac:dyDescent="0.3">
      <c r="B193" s="48">
        <v>178</v>
      </c>
      <c r="C193" s="49">
        <f t="shared" si="8"/>
        <v>19996.205177980086</v>
      </c>
      <c r="D193" s="50">
        <f t="shared" si="9"/>
        <v>300.0847978777623</v>
      </c>
      <c r="E193" s="50">
        <f t="shared" si="10"/>
        <v>19696.120380102322</v>
      </c>
      <c r="F193" s="50">
        <f t="shared" si="11"/>
        <v>39691.31722187245</v>
      </c>
    </row>
    <row r="194" spans="2:6" x14ac:dyDescent="0.3">
      <c r="B194" s="48">
        <v>179</v>
      </c>
      <c r="C194" s="49">
        <f t="shared" si="8"/>
        <v>19996.205177980086</v>
      </c>
      <c r="D194" s="50">
        <f t="shared" si="9"/>
        <v>200.56027649914432</v>
      </c>
      <c r="E194" s="50">
        <f t="shared" si="10"/>
        <v>19795.64490148094</v>
      </c>
      <c r="F194" s="50">
        <f t="shared" si="11"/>
        <v>19895.67232039151</v>
      </c>
    </row>
    <row r="195" spans="2:6" x14ac:dyDescent="0.3">
      <c r="B195" s="48">
        <v>180</v>
      </c>
      <c r="C195" s="49">
        <f t="shared" si="8"/>
        <v>19996.205177980086</v>
      </c>
      <c r="D195" s="50">
        <f t="shared" si="9"/>
        <v>100.53285758718013</v>
      </c>
      <c r="E195" s="50">
        <f t="shared" si="10"/>
        <v>19895.672320392907</v>
      </c>
      <c r="F195" s="50">
        <f t="shared" si="11"/>
        <v>-1.3969838619232178E-9</v>
      </c>
    </row>
    <row r="196" spans="2:6" x14ac:dyDescent="0.3">
      <c r="B196" s="48">
        <v>181</v>
      </c>
      <c r="C196" s="49">
        <f t="shared" si="8"/>
        <v>0</v>
      </c>
      <c r="D196" s="50">
        <f t="shared" si="9"/>
        <v>0</v>
      </c>
      <c r="E196" s="50">
        <f t="shared" si="10"/>
        <v>0</v>
      </c>
      <c r="F196" s="50">
        <f t="shared" si="11"/>
        <v>0</v>
      </c>
    </row>
    <row r="197" spans="2:6" x14ac:dyDescent="0.3">
      <c r="B197" s="48">
        <v>182</v>
      </c>
      <c r="C197" s="49">
        <f t="shared" si="8"/>
        <v>0</v>
      </c>
      <c r="D197" s="50">
        <f t="shared" si="9"/>
        <v>0</v>
      </c>
      <c r="E197" s="50">
        <f t="shared" si="10"/>
        <v>0</v>
      </c>
      <c r="F197" s="50">
        <f t="shared" si="11"/>
        <v>0</v>
      </c>
    </row>
    <row r="198" spans="2:6" x14ac:dyDescent="0.3">
      <c r="B198" s="48">
        <v>183</v>
      </c>
      <c r="C198" s="49">
        <f t="shared" si="8"/>
        <v>0</v>
      </c>
      <c r="D198" s="50">
        <f t="shared" si="9"/>
        <v>0</v>
      </c>
      <c r="E198" s="50">
        <f t="shared" si="10"/>
        <v>0</v>
      </c>
      <c r="F198" s="50">
        <f t="shared" si="11"/>
        <v>0</v>
      </c>
    </row>
    <row r="199" spans="2:6" x14ac:dyDescent="0.3">
      <c r="B199" s="48">
        <v>184</v>
      </c>
      <c r="C199" s="49">
        <f t="shared" si="8"/>
        <v>0</v>
      </c>
      <c r="D199" s="50">
        <f t="shared" si="9"/>
        <v>0</v>
      </c>
      <c r="E199" s="50">
        <f t="shared" si="10"/>
        <v>0</v>
      </c>
      <c r="F199" s="50">
        <f t="shared" si="11"/>
        <v>0</v>
      </c>
    </row>
    <row r="200" spans="2:6" x14ac:dyDescent="0.3">
      <c r="B200" s="48">
        <v>185</v>
      </c>
      <c r="C200" s="49">
        <f t="shared" ref="C200:C254" si="12">IF(B200&gt;$C$10,,C199)</f>
        <v>0</v>
      </c>
      <c r="D200" s="50">
        <f t="shared" ref="D200:D254" si="13">IF(B200&gt;$C$10,,F199*$C$6)</f>
        <v>0</v>
      </c>
      <c r="E200" s="50">
        <f t="shared" ref="E200:E254" si="14">IF(B200&gt;$C$10,,C200-D200)</f>
        <v>0</v>
      </c>
      <c r="F200" s="50">
        <f t="shared" ref="F200:F254" si="15">IF(B200&gt;$C$10,,F199-E200)</f>
        <v>0</v>
      </c>
    </row>
    <row r="201" spans="2:6" x14ac:dyDescent="0.3">
      <c r="B201" s="48">
        <v>186</v>
      </c>
      <c r="C201" s="49">
        <f t="shared" si="12"/>
        <v>0</v>
      </c>
      <c r="D201" s="50">
        <f t="shared" si="13"/>
        <v>0</v>
      </c>
      <c r="E201" s="50">
        <f t="shared" si="14"/>
        <v>0</v>
      </c>
      <c r="F201" s="50">
        <f t="shared" si="15"/>
        <v>0</v>
      </c>
    </row>
    <row r="202" spans="2:6" x14ac:dyDescent="0.3">
      <c r="B202" s="48">
        <v>187</v>
      </c>
      <c r="C202" s="49">
        <f t="shared" si="12"/>
        <v>0</v>
      </c>
      <c r="D202" s="50">
        <f t="shared" si="13"/>
        <v>0</v>
      </c>
      <c r="E202" s="50">
        <f t="shared" si="14"/>
        <v>0</v>
      </c>
      <c r="F202" s="50">
        <f t="shared" si="15"/>
        <v>0</v>
      </c>
    </row>
    <row r="203" spans="2:6" x14ac:dyDescent="0.3">
      <c r="B203" s="48">
        <v>188</v>
      </c>
      <c r="C203" s="49">
        <f t="shared" si="12"/>
        <v>0</v>
      </c>
      <c r="D203" s="50">
        <f t="shared" si="13"/>
        <v>0</v>
      </c>
      <c r="E203" s="50">
        <f t="shared" si="14"/>
        <v>0</v>
      </c>
      <c r="F203" s="50">
        <f t="shared" si="15"/>
        <v>0</v>
      </c>
    </row>
    <row r="204" spans="2:6" x14ac:dyDescent="0.3">
      <c r="B204" s="48">
        <v>189</v>
      </c>
      <c r="C204" s="49">
        <f t="shared" si="12"/>
        <v>0</v>
      </c>
      <c r="D204" s="50">
        <f t="shared" si="13"/>
        <v>0</v>
      </c>
      <c r="E204" s="50">
        <f t="shared" si="14"/>
        <v>0</v>
      </c>
      <c r="F204" s="50">
        <f t="shared" si="15"/>
        <v>0</v>
      </c>
    </row>
    <row r="205" spans="2:6" x14ac:dyDescent="0.3">
      <c r="B205" s="48">
        <v>190</v>
      </c>
      <c r="C205" s="49">
        <f t="shared" si="12"/>
        <v>0</v>
      </c>
      <c r="D205" s="50">
        <f t="shared" si="13"/>
        <v>0</v>
      </c>
      <c r="E205" s="50">
        <f t="shared" si="14"/>
        <v>0</v>
      </c>
      <c r="F205" s="50">
        <f t="shared" si="15"/>
        <v>0</v>
      </c>
    </row>
    <row r="206" spans="2:6" x14ac:dyDescent="0.3">
      <c r="B206" s="48">
        <v>191</v>
      </c>
      <c r="C206" s="49">
        <f t="shared" si="12"/>
        <v>0</v>
      </c>
      <c r="D206" s="50">
        <f t="shared" si="13"/>
        <v>0</v>
      </c>
      <c r="E206" s="50">
        <f t="shared" si="14"/>
        <v>0</v>
      </c>
      <c r="F206" s="50">
        <f t="shared" si="15"/>
        <v>0</v>
      </c>
    </row>
    <row r="207" spans="2:6" x14ac:dyDescent="0.3">
      <c r="B207" s="48">
        <v>192</v>
      </c>
      <c r="C207" s="49">
        <f t="shared" si="12"/>
        <v>0</v>
      </c>
      <c r="D207" s="50">
        <f t="shared" si="13"/>
        <v>0</v>
      </c>
      <c r="E207" s="50">
        <f t="shared" si="14"/>
        <v>0</v>
      </c>
      <c r="F207" s="50">
        <f t="shared" si="15"/>
        <v>0</v>
      </c>
    </row>
    <row r="208" spans="2:6" x14ac:dyDescent="0.3">
      <c r="B208" s="48">
        <v>193</v>
      </c>
      <c r="C208" s="49">
        <f t="shared" si="12"/>
        <v>0</v>
      </c>
      <c r="D208" s="50">
        <f t="shared" si="13"/>
        <v>0</v>
      </c>
      <c r="E208" s="50">
        <f t="shared" si="14"/>
        <v>0</v>
      </c>
      <c r="F208" s="50">
        <f t="shared" si="15"/>
        <v>0</v>
      </c>
    </row>
    <row r="209" spans="2:6" x14ac:dyDescent="0.3">
      <c r="B209" s="48">
        <v>194</v>
      </c>
      <c r="C209" s="49">
        <f t="shared" si="12"/>
        <v>0</v>
      </c>
      <c r="D209" s="50">
        <f t="shared" si="13"/>
        <v>0</v>
      </c>
      <c r="E209" s="50">
        <f t="shared" si="14"/>
        <v>0</v>
      </c>
      <c r="F209" s="50">
        <f t="shared" si="15"/>
        <v>0</v>
      </c>
    </row>
    <row r="210" spans="2:6" x14ac:dyDescent="0.3">
      <c r="B210" s="48">
        <v>195</v>
      </c>
      <c r="C210" s="49">
        <f t="shared" si="12"/>
        <v>0</v>
      </c>
      <c r="D210" s="50">
        <f t="shared" si="13"/>
        <v>0</v>
      </c>
      <c r="E210" s="50">
        <f t="shared" si="14"/>
        <v>0</v>
      </c>
      <c r="F210" s="50">
        <f t="shared" si="15"/>
        <v>0</v>
      </c>
    </row>
    <row r="211" spans="2:6" x14ac:dyDescent="0.3">
      <c r="B211" s="48">
        <v>196</v>
      </c>
      <c r="C211" s="49">
        <f t="shared" si="12"/>
        <v>0</v>
      </c>
      <c r="D211" s="50">
        <f t="shared" si="13"/>
        <v>0</v>
      </c>
      <c r="E211" s="50">
        <f t="shared" si="14"/>
        <v>0</v>
      </c>
      <c r="F211" s="50">
        <f t="shared" si="15"/>
        <v>0</v>
      </c>
    </row>
    <row r="212" spans="2:6" x14ac:dyDescent="0.3">
      <c r="B212" s="48">
        <v>197</v>
      </c>
      <c r="C212" s="49">
        <f t="shared" si="12"/>
        <v>0</v>
      </c>
      <c r="D212" s="50">
        <f t="shared" si="13"/>
        <v>0</v>
      </c>
      <c r="E212" s="50">
        <f t="shared" si="14"/>
        <v>0</v>
      </c>
      <c r="F212" s="50">
        <f t="shared" si="15"/>
        <v>0</v>
      </c>
    </row>
    <row r="213" spans="2:6" x14ac:dyDescent="0.3">
      <c r="B213" s="48">
        <v>198</v>
      </c>
      <c r="C213" s="49">
        <f t="shared" si="12"/>
        <v>0</v>
      </c>
      <c r="D213" s="50">
        <f t="shared" si="13"/>
        <v>0</v>
      </c>
      <c r="E213" s="50">
        <f t="shared" si="14"/>
        <v>0</v>
      </c>
      <c r="F213" s="50">
        <f t="shared" si="15"/>
        <v>0</v>
      </c>
    </row>
    <row r="214" spans="2:6" x14ac:dyDescent="0.3">
      <c r="B214" s="48">
        <v>199</v>
      </c>
      <c r="C214" s="49">
        <f t="shared" si="12"/>
        <v>0</v>
      </c>
      <c r="D214" s="50">
        <f t="shared" si="13"/>
        <v>0</v>
      </c>
      <c r="E214" s="50">
        <f t="shared" si="14"/>
        <v>0</v>
      </c>
      <c r="F214" s="50">
        <f t="shared" si="15"/>
        <v>0</v>
      </c>
    </row>
    <row r="215" spans="2:6" x14ac:dyDescent="0.3">
      <c r="B215" s="48">
        <v>200</v>
      </c>
      <c r="C215" s="49">
        <f t="shared" si="12"/>
        <v>0</v>
      </c>
      <c r="D215" s="50">
        <f t="shared" si="13"/>
        <v>0</v>
      </c>
      <c r="E215" s="50">
        <f t="shared" si="14"/>
        <v>0</v>
      </c>
      <c r="F215" s="50">
        <f t="shared" si="15"/>
        <v>0</v>
      </c>
    </row>
    <row r="216" spans="2:6" x14ac:dyDescent="0.3">
      <c r="B216" s="48">
        <v>201</v>
      </c>
      <c r="C216" s="49">
        <f t="shared" si="12"/>
        <v>0</v>
      </c>
      <c r="D216" s="50">
        <f t="shared" si="13"/>
        <v>0</v>
      </c>
      <c r="E216" s="50">
        <f t="shared" si="14"/>
        <v>0</v>
      </c>
      <c r="F216" s="50">
        <f t="shared" si="15"/>
        <v>0</v>
      </c>
    </row>
    <row r="217" spans="2:6" x14ac:dyDescent="0.3">
      <c r="B217" s="48">
        <v>202</v>
      </c>
      <c r="C217" s="49">
        <f t="shared" si="12"/>
        <v>0</v>
      </c>
      <c r="D217" s="50">
        <f t="shared" si="13"/>
        <v>0</v>
      </c>
      <c r="E217" s="50">
        <f t="shared" si="14"/>
        <v>0</v>
      </c>
      <c r="F217" s="50">
        <f t="shared" si="15"/>
        <v>0</v>
      </c>
    </row>
    <row r="218" spans="2:6" x14ac:dyDescent="0.3">
      <c r="B218" s="48">
        <v>203</v>
      </c>
      <c r="C218" s="49">
        <f t="shared" si="12"/>
        <v>0</v>
      </c>
      <c r="D218" s="50">
        <f t="shared" si="13"/>
        <v>0</v>
      </c>
      <c r="E218" s="50">
        <f t="shared" si="14"/>
        <v>0</v>
      </c>
      <c r="F218" s="50">
        <f t="shared" si="15"/>
        <v>0</v>
      </c>
    </row>
    <row r="219" spans="2:6" x14ac:dyDescent="0.3">
      <c r="B219" s="48">
        <v>204</v>
      </c>
      <c r="C219" s="49">
        <f t="shared" si="12"/>
        <v>0</v>
      </c>
      <c r="D219" s="50">
        <f t="shared" si="13"/>
        <v>0</v>
      </c>
      <c r="E219" s="50">
        <f t="shared" si="14"/>
        <v>0</v>
      </c>
      <c r="F219" s="50">
        <f t="shared" si="15"/>
        <v>0</v>
      </c>
    </row>
    <row r="220" spans="2:6" x14ac:dyDescent="0.3">
      <c r="B220" s="48">
        <v>205</v>
      </c>
      <c r="C220" s="49">
        <f t="shared" si="12"/>
        <v>0</v>
      </c>
      <c r="D220" s="50">
        <f t="shared" si="13"/>
        <v>0</v>
      </c>
      <c r="E220" s="50">
        <f t="shared" si="14"/>
        <v>0</v>
      </c>
      <c r="F220" s="50">
        <f t="shared" si="15"/>
        <v>0</v>
      </c>
    </row>
    <row r="221" spans="2:6" x14ac:dyDescent="0.3">
      <c r="B221" s="48">
        <v>206</v>
      </c>
      <c r="C221" s="49">
        <f t="shared" si="12"/>
        <v>0</v>
      </c>
      <c r="D221" s="50">
        <f t="shared" si="13"/>
        <v>0</v>
      </c>
      <c r="E221" s="50">
        <f t="shared" si="14"/>
        <v>0</v>
      </c>
      <c r="F221" s="50">
        <f t="shared" si="15"/>
        <v>0</v>
      </c>
    </row>
    <row r="222" spans="2:6" x14ac:dyDescent="0.3">
      <c r="B222" s="48">
        <v>207</v>
      </c>
      <c r="C222" s="49">
        <f t="shared" si="12"/>
        <v>0</v>
      </c>
      <c r="D222" s="50">
        <f t="shared" si="13"/>
        <v>0</v>
      </c>
      <c r="E222" s="50">
        <f t="shared" si="14"/>
        <v>0</v>
      </c>
      <c r="F222" s="50">
        <f t="shared" si="15"/>
        <v>0</v>
      </c>
    </row>
    <row r="223" spans="2:6" x14ac:dyDescent="0.3">
      <c r="B223" s="48">
        <v>208</v>
      </c>
      <c r="C223" s="49">
        <f t="shared" si="12"/>
        <v>0</v>
      </c>
      <c r="D223" s="50">
        <f t="shared" si="13"/>
        <v>0</v>
      </c>
      <c r="E223" s="50">
        <f t="shared" si="14"/>
        <v>0</v>
      </c>
      <c r="F223" s="50">
        <f t="shared" si="15"/>
        <v>0</v>
      </c>
    </row>
    <row r="224" spans="2:6" x14ac:dyDescent="0.3">
      <c r="B224" s="48">
        <v>209</v>
      </c>
      <c r="C224" s="49">
        <f t="shared" si="12"/>
        <v>0</v>
      </c>
      <c r="D224" s="50">
        <f t="shared" si="13"/>
        <v>0</v>
      </c>
      <c r="E224" s="50">
        <f t="shared" si="14"/>
        <v>0</v>
      </c>
      <c r="F224" s="50">
        <f t="shared" si="15"/>
        <v>0</v>
      </c>
    </row>
    <row r="225" spans="2:6" x14ac:dyDescent="0.3">
      <c r="B225" s="48">
        <v>210</v>
      </c>
      <c r="C225" s="49">
        <f t="shared" si="12"/>
        <v>0</v>
      </c>
      <c r="D225" s="50">
        <f t="shared" si="13"/>
        <v>0</v>
      </c>
      <c r="E225" s="50">
        <f t="shared" si="14"/>
        <v>0</v>
      </c>
      <c r="F225" s="50">
        <f t="shared" si="15"/>
        <v>0</v>
      </c>
    </row>
    <row r="226" spans="2:6" x14ac:dyDescent="0.3">
      <c r="B226" s="48">
        <v>211</v>
      </c>
      <c r="C226" s="49">
        <f t="shared" si="12"/>
        <v>0</v>
      </c>
      <c r="D226" s="50">
        <f t="shared" si="13"/>
        <v>0</v>
      </c>
      <c r="E226" s="50">
        <f t="shared" si="14"/>
        <v>0</v>
      </c>
      <c r="F226" s="50">
        <f t="shared" si="15"/>
        <v>0</v>
      </c>
    </row>
    <row r="227" spans="2:6" x14ac:dyDescent="0.3">
      <c r="B227" s="48">
        <v>212</v>
      </c>
      <c r="C227" s="49">
        <f t="shared" si="12"/>
        <v>0</v>
      </c>
      <c r="D227" s="50">
        <f t="shared" si="13"/>
        <v>0</v>
      </c>
      <c r="E227" s="50">
        <f t="shared" si="14"/>
        <v>0</v>
      </c>
      <c r="F227" s="50">
        <f t="shared" si="15"/>
        <v>0</v>
      </c>
    </row>
    <row r="228" spans="2:6" x14ac:dyDescent="0.3">
      <c r="B228" s="48">
        <v>213</v>
      </c>
      <c r="C228" s="49">
        <f t="shared" si="12"/>
        <v>0</v>
      </c>
      <c r="D228" s="50">
        <f t="shared" si="13"/>
        <v>0</v>
      </c>
      <c r="E228" s="50">
        <f t="shared" si="14"/>
        <v>0</v>
      </c>
      <c r="F228" s="50">
        <f t="shared" si="15"/>
        <v>0</v>
      </c>
    </row>
    <row r="229" spans="2:6" x14ac:dyDescent="0.3">
      <c r="B229" s="48">
        <v>214</v>
      </c>
      <c r="C229" s="49">
        <f t="shared" si="12"/>
        <v>0</v>
      </c>
      <c r="D229" s="50">
        <f t="shared" si="13"/>
        <v>0</v>
      </c>
      <c r="E229" s="50">
        <f t="shared" si="14"/>
        <v>0</v>
      </c>
      <c r="F229" s="50">
        <f t="shared" si="15"/>
        <v>0</v>
      </c>
    </row>
    <row r="230" spans="2:6" x14ac:dyDescent="0.3">
      <c r="B230" s="48">
        <v>215</v>
      </c>
      <c r="C230" s="49">
        <f t="shared" si="12"/>
        <v>0</v>
      </c>
      <c r="D230" s="50">
        <f t="shared" si="13"/>
        <v>0</v>
      </c>
      <c r="E230" s="50">
        <f t="shared" si="14"/>
        <v>0</v>
      </c>
      <c r="F230" s="50">
        <f t="shared" si="15"/>
        <v>0</v>
      </c>
    </row>
    <row r="231" spans="2:6" x14ac:dyDescent="0.3">
      <c r="B231" s="48">
        <v>216</v>
      </c>
      <c r="C231" s="49">
        <f t="shared" si="12"/>
        <v>0</v>
      </c>
      <c r="D231" s="50">
        <f t="shared" si="13"/>
        <v>0</v>
      </c>
      <c r="E231" s="50">
        <f t="shared" si="14"/>
        <v>0</v>
      </c>
      <c r="F231" s="50">
        <f t="shared" si="15"/>
        <v>0</v>
      </c>
    </row>
    <row r="232" spans="2:6" x14ac:dyDescent="0.3">
      <c r="B232" s="48">
        <v>217</v>
      </c>
      <c r="C232" s="49">
        <f t="shared" si="12"/>
        <v>0</v>
      </c>
      <c r="D232" s="50">
        <f t="shared" si="13"/>
        <v>0</v>
      </c>
      <c r="E232" s="50">
        <f t="shared" si="14"/>
        <v>0</v>
      </c>
      <c r="F232" s="50">
        <f t="shared" si="15"/>
        <v>0</v>
      </c>
    </row>
    <row r="233" spans="2:6" x14ac:dyDescent="0.3">
      <c r="B233" s="48">
        <v>218</v>
      </c>
      <c r="C233" s="49">
        <f t="shared" si="12"/>
        <v>0</v>
      </c>
      <c r="D233" s="50">
        <f t="shared" si="13"/>
        <v>0</v>
      </c>
      <c r="E233" s="50">
        <f t="shared" si="14"/>
        <v>0</v>
      </c>
      <c r="F233" s="50">
        <f t="shared" si="15"/>
        <v>0</v>
      </c>
    </row>
    <row r="234" spans="2:6" x14ac:dyDescent="0.3">
      <c r="B234" s="48">
        <v>219</v>
      </c>
      <c r="C234" s="49">
        <f t="shared" si="12"/>
        <v>0</v>
      </c>
      <c r="D234" s="50">
        <f t="shared" si="13"/>
        <v>0</v>
      </c>
      <c r="E234" s="50">
        <f t="shared" si="14"/>
        <v>0</v>
      </c>
      <c r="F234" s="50">
        <f t="shared" si="15"/>
        <v>0</v>
      </c>
    </row>
    <row r="235" spans="2:6" x14ac:dyDescent="0.3">
      <c r="B235" s="48">
        <v>220</v>
      </c>
      <c r="C235" s="49">
        <f t="shared" si="12"/>
        <v>0</v>
      </c>
      <c r="D235" s="50">
        <f t="shared" si="13"/>
        <v>0</v>
      </c>
      <c r="E235" s="50">
        <f t="shared" si="14"/>
        <v>0</v>
      </c>
      <c r="F235" s="50">
        <f t="shared" si="15"/>
        <v>0</v>
      </c>
    </row>
    <row r="236" spans="2:6" x14ac:dyDescent="0.3">
      <c r="B236" s="48">
        <v>221</v>
      </c>
      <c r="C236" s="49">
        <f t="shared" si="12"/>
        <v>0</v>
      </c>
      <c r="D236" s="50">
        <f t="shared" si="13"/>
        <v>0</v>
      </c>
      <c r="E236" s="50">
        <f t="shared" si="14"/>
        <v>0</v>
      </c>
      <c r="F236" s="50">
        <f t="shared" si="15"/>
        <v>0</v>
      </c>
    </row>
    <row r="237" spans="2:6" x14ac:dyDescent="0.3">
      <c r="B237" s="48">
        <v>222</v>
      </c>
      <c r="C237" s="49">
        <f t="shared" si="12"/>
        <v>0</v>
      </c>
      <c r="D237" s="50">
        <f t="shared" si="13"/>
        <v>0</v>
      </c>
      <c r="E237" s="50">
        <f t="shared" si="14"/>
        <v>0</v>
      </c>
      <c r="F237" s="50">
        <f t="shared" si="15"/>
        <v>0</v>
      </c>
    </row>
    <row r="238" spans="2:6" x14ac:dyDescent="0.3">
      <c r="B238" s="48">
        <v>223</v>
      </c>
      <c r="C238" s="49">
        <f t="shared" si="12"/>
        <v>0</v>
      </c>
      <c r="D238" s="50">
        <f t="shared" si="13"/>
        <v>0</v>
      </c>
      <c r="E238" s="50">
        <f t="shared" si="14"/>
        <v>0</v>
      </c>
      <c r="F238" s="50">
        <f t="shared" si="15"/>
        <v>0</v>
      </c>
    </row>
    <row r="239" spans="2:6" x14ac:dyDescent="0.3">
      <c r="B239" s="48">
        <v>224</v>
      </c>
      <c r="C239" s="49">
        <f t="shared" si="12"/>
        <v>0</v>
      </c>
      <c r="D239" s="50">
        <f t="shared" si="13"/>
        <v>0</v>
      </c>
      <c r="E239" s="50">
        <f t="shared" si="14"/>
        <v>0</v>
      </c>
      <c r="F239" s="50">
        <f t="shared" si="15"/>
        <v>0</v>
      </c>
    </row>
    <row r="240" spans="2:6" x14ac:dyDescent="0.3">
      <c r="B240" s="48">
        <v>225</v>
      </c>
      <c r="C240" s="49">
        <f t="shared" si="12"/>
        <v>0</v>
      </c>
      <c r="D240" s="50">
        <f t="shared" si="13"/>
        <v>0</v>
      </c>
      <c r="E240" s="50">
        <f t="shared" si="14"/>
        <v>0</v>
      </c>
      <c r="F240" s="50">
        <f t="shared" si="15"/>
        <v>0</v>
      </c>
    </row>
    <row r="241" spans="2:6" x14ac:dyDescent="0.3">
      <c r="B241" s="48">
        <v>226</v>
      </c>
      <c r="C241" s="49">
        <f t="shared" si="12"/>
        <v>0</v>
      </c>
      <c r="D241" s="50">
        <f t="shared" si="13"/>
        <v>0</v>
      </c>
      <c r="E241" s="50">
        <f t="shared" si="14"/>
        <v>0</v>
      </c>
      <c r="F241" s="50">
        <f t="shared" si="15"/>
        <v>0</v>
      </c>
    </row>
    <row r="242" spans="2:6" x14ac:dyDescent="0.3">
      <c r="B242" s="48">
        <v>227</v>
      </c>
      <c r="C242" s="49">
        <f t="shared" si="12"/>
        <v>0</v>
      </c>
      <c r="D242" s="50">
        <f t="shared" si="13"/>
        <v>0</v>
      </c>
      <c r="E242" s="50">
        <f t="shared" si="14"/>
        <v>0</v>
      </c>
      <c r="F242" s="50">
        <f t="shared" si="15"/>
        <v>0</v>
      </c>
    </row>
    <row r="243" spans="2:6" x14ac:dyDescent="0.3">
      <c r="B243" s="48">
        <v>228</v>
      </c>
      <c r="C243" s="49">
        <f t="shared" si="12"/>
        <v>0</v>
      </c>
      <c r="D243" s="50">
        <f t="shared" si="13"/>
        <v>0</v>
      </c>
      <c r="E243" s="50">
        <f t="shared" si="14"/>
        <v>0</v>
      </c>
      <c r="F243" s="50">
        <f t="shared" si="15"/>
        <v>0</v>
      </c>
    </row>
    <row r="244" spans="2:6" x14ac:dyDescent="0.3">
      <c r="B244" s="48">
        <v>229</v>
      </c>
      <c r="C244" s="49">
        <f t="shared" si="12"/>
        <v>0</v>
      </c>
      <c r="D244" s="50">
        <f t="shared" si="13"/>
        <v>0</v>
      </c>
      <c r="E244" s="50">
        <f t="shared" si="14"/>
        <v>0</v>
      </c>
      <c r="F244" s="50">
        <f t="shared" si="15"/>
        <v>0</v>
      </c>
    </row>
    <row r="245" spans="2:6" x14ac:dyDescent="0.3">
      <c r="B245" s="48">
        <v>230</v>
      </c>
      <c r="C245" s="49">
        <f t="shared" si="12"/>
        <v>0</v>
      </c>
      <c r="D245" s="50">
        <f t="shared" si="13"/>
        <v>0</v>
      </c>
      <c r="E245" s="50">
        <f t="shared" si="14"/>
        <v>0</v>
      </c>
      <c r="F245" s="50">
        <f t="shared" si="15"/>
        <v>0</v>
      </c>
    </row>
    <row r="246" spans="2:6" x14ac:dyDescent="0.3">
      <c r="B246" s="48">
        <v>231</v>
      </c>
      <c r="C246" s="49">
        <f t="shared" si="12"/>
        <v>0</v>
      </c>
      <c r="D246" s="50">
        <f t="shared" si="13"/>
        <v>0</v>
      </c>
      <c r="E246" s="50">
        <f t="shared" si="14"/>
        <v>0</v>
      </c>
      <c r="F246" s="50">
        <f t="shared" si="15"/>
        <v>0</v>
      </c>
    </row>
    <row r="247" spans="2:6" x14ac:dyDescent="0.3">
      <c r="B247" s="48">
        <v>232</v>
      </c>
      <c r="C247" s="49">
        <f t="shared" si="12"/>
        <v>0</v>
      </c>
      <c r="D247" s="50">
        <f t="shared" si="13"/>
        <v>0</v>
      </c>
      <c r="E247" s="50">
        <f t="shared" si="14"/>
        <v>0</v>
      </c>
      <c r="F247" s="50">
        <f t="shared" si="15"/>
        <v>0</v>
      </c>
    </row>
    <row r="248" spans="2:6" x14ac:dyDescent="0.3">
      <c r="B248" s="48">
        <v>233</v>
      </c>
      <c r="C248" s="49">
        <f t="shared" si="12"/>
        <v>0</v>
      </c>
      <c r="D248" s="50">
        <f t="shared" si="13"/>
        <v>0</v>
      </c>
      <c r="E248" s="50">
        <f t="shared" si="14"/>
        <v>0</v>
      </c>
      <c r="F248" s="50">
        <f t="shared" si="15"/>
        <v>0</v>
      </c>
    </row>
    <row r="249" spans="2:6" x14ac:dyDescent="0.3">
      <c r="B249" s="48">
        <v>234</v>
      </c>
      <c r="C249" s="49">
        <f t="shared" si="12"/>
        <v>0</v>
      </c>
      <c r="D249" s="50">
        <f t="shared" si="13"/>
        <v>0</v>
      </c>
      <c r="E249" s="50">
        <f t="shared" si="14"/>
        <v>0</v>
      </c>
      <c r="F249" s="50">
        <f t="shared" si="15"/>
        <v>0</v>
      </c>
    </row>
    <row r="250" spans="2:6" x14ac:dyDescent="0.3">
      <c r="B250" s="48">
        <v>235</v>
      </c>
      <c r="C250" s="49">
        <f t="shared" si="12"/>
        <v>0</v>
      </c>
      <c r="D250" s="50">
        <f t="shared" si="13"/>
        <v>0</v>
      </c>
      <c r="E250" s="50">
        <f t="shared" si="14"/>
        <v>0</v>
      </c>
      <c r="F250" s="50">
        <f t="shared" si="15"/>
        <v>0</v>
      </c>
    </row>
    <row r="251" spans="2:6" x14ac:dyDescent="0.3">
      <c r="B251" s="48">
        <v>236</v>
      </c>
      <c r="C251" s="49">
        <f t="shared" si="12"/>
        <v>0</v>
      </c>
      <c r="D251" s="50">
        <f t="shared" si="13"/>
        <v>0</v>
      </c>
      <c r="E251" s="50">
        <f t="shared" si="14"/>
        <v>0</v>
      </c>
      <c r="F251" s="50">
        <f t="shared" si="15"/>
        <v>0</v>
      </c>
    </row>
    <row r="252" spans="2:6" x14ac:dyDescent="0.3">
      <c r="B252" s="48">
        <v>237</v>
      </c>
      <c r="C252" s="49">
        <f t="shared" si="12"/>
        <v>0</v>
      </c>
      <c r="D252" s="50">
        <f t="shared" si="13"/>
        <v>0</v>
      </c>
      <c r="E252" s="50">
        <f t="shared" si="14"/>
        <v>0</v>
      </c>
      <c r="F252" s="50">
        <f t="shared" si="15"/>
        <v>0</v>
      </c>
    </row>
    <row r="253" spans="2:6" x14ac:dyDescent="0.3">
      <c r="B253" s="48">
        <v>238</v>
      </c>
      <c r="C253" s="49">
        <f t="shared" si="12"/>
        <v>0</v>
      </c>
      <c r="D253" s="50">
        <f t="shared" si="13"/>
        <v>0</v>
      </c>
      <c r="E253" s="50">
        <f t="shared" si="14"/>
        <v>0</v>
      </c>
      <c r="F253" s="50">
        <f t="shared" si="15"/>
        <v>0</v>
      </c>
    </row>
    <row r="254" spans="2:6" x14ac:dyDescent="0.3">
      <c r="B254" s="48">
        <v>239</v>
      </c>
      <c r="C254" s="49">
        <f t="shared" si="12"/>
        <v>0</v>
      </c>
      <c r="D254" s="50">
        <f t="shared" si="13"/>
        <v>0</v>
      </c>
      <c r="E254" s="50">
        <f t="shared" si="14"/>
        <v>0</v>
      </c>
      <c r="F254" s="50">
        <f t="shared" si="15"/>
        <v>0</v>
      </c>
    </row>
  </sheetData>
  <mergeCells count="5">
    <mergeCell ref="B1:F1"/>
    <mergeCell ref="B3:C3"/>
    <mergeCell ref="F3:G3"/>
    <mergeCell ref="C11:C12"/>
    <mergeCell ref="H3:I5"/>
  </mergeCells>
  <conditionalFormatting sqref="B16:F254">
    <cfRule type="expression" dxfId="5" priority="1">
      <formula>$B16=$C$10</formula>
    </cfRule>
    <cfRule type="expression" dxfId="4" priority="2">
      <formula>$B16&gt;$C$10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2A656-27E8-456A-BBB5-2A3F2B62B05F}">
  <dimension ref="A1:E60"/>
  <sheetViews>
    <sheetView zoomScale="85" zoomScaleNormal="85" workbookViewId="0">
      <selection activeCell="N26" sqref="N26"/>
    </sheetView>
  </sheetViews>
  <sheetFormatPr baseColWidth="10" defaultRowHeight="14.4" x14ac:dyDescent="0.3"/>
  <cols>
    <col min="2" max="3" width="13.33203125" bestFit="1" customWidth="1"/>
    <col min="4" max="4" width="22.6640625" bestFit="1" customWidth="1"/>
  </cols>
  <sheetData>
    <row r="1" spans="1:5" x14ac:dyDescent="0.3">
      <c r="A1" s="123" t="s">
        <v>46</v>
      </c>
      <c r="B1" s="123"/>
      <c r="C1" s="123"/>
      <c r="D1" s="123"/>
    </row>
    <row r="2" spans="1:5" x14ac:dyDescent="0.3">
      <c r="A2" s="123"/>
      <c r="B2" s="123"/>
      <c r="C2" s="123"/>
      <c r="D2" s="123"/>
    </row>
    <row r="12" spans="1:5" x14ac:dyDescent="0.3">
      <c r="B12">
        <v>1</v>
      </c>
      <c r="C12">
        <v>2</v>
      </c>
    </row>
    <row r="13" spans="1:5" x14ac:dyDescent="0.3">
      <c r="A13" t="s">
        <v>5</v>
      </c>
      <c r="B13" s="3">
        <f>6.56%+10.15%</f>
        <v>0.1671</v>
      </c>
      <c r="C13" s="3">
        <f>6.56%+10.15%</f>
        <v>0.1671</v>
      </c>
      <c r="E13" s="2"/>
    </row>
    <row r="14" spans="1:5" x14ac:dyDescent="0.3">
      <c r="A14" t="s">
        <v>6</v>
      </c>
      <c r="B14" s="4">
        <v>-350000</v>
      </c>
      <c r="C14" s="4">
        <v>-400000</v>
      </c>
    </row>
    <row r="15" spans="1:5" x14ac:dyDescent="0.3">
      <c r="A15">
        <v>1</v>
      </c>
      <c r="B15" s="4">
        <v>25000</v>
      </c>
      <c r="C15" s="4">
        <v>32000</v>
      </c>
    </row>
    <row r="16" spans="1:5" x14ac:dyDescent="0.3">
      <c r="A16">
        <v>2</v>
      </c>
      <c r="B16" s="4">
        <f>B15+4000</f>
        <v>29000</v>
      </c>
      <c r="C16" s="4">
        <f>C15+7500</f>
        <v>39500</v>
      </c>
    </row>
    <row r="17" spans="1:5" x14ac:dyDescent="0.3">
      <c r="A17">
        <v>3</v>
      </c>
      <c r="B17" s="4">
        <f t="shared" ref="B17:B20" si="0">B16+4000</f>
        <v>33000</v>
      </c>
      <c r="C17" s="4">
        <f>C16+7500</f>
        <v>47000</v>
      </c>
    </row>
    <row r="18" spans="1:5" x14ac:dyDescent="0.3">
      <c r="A18">
        <v>4</v>
      </c>
      <c r="B18" s="4">
        <f t="shared" si="0"/>
        <v>37000</v>
      </c>
      <c r="C18" s="4">
        <f>C17</f>
        <v>47000</v>
      </c>
    </row>
    <row r="19" spans="1:5" x14ac:dyDescent="0.3">
      <c r="A19">
        <v>5</v>
      </c>
      <c r="B19" s="4">
        <f t="shared" si="0"/>
        <v>41000</v>
      </c>
      <c r="C19" s="4">
        <f t="shared" ref="C19:C26" si="1">C18</f>
        <v>47000</v>
      </c>
    </row>
    <row r="20" spans="1:5" x14ac:dyDescent="0.3">
      <c r="A20">
        <v>6</v>
      </c>
      <c r="B20" s="4">
        <f t="shared" si="0"/>
        <v>45000</v>
      </c>
      <c r="C20" s="4">
        <f t="shared" si="1"/>
        <v>47000</v>
      </c>
    </row>
    <row r="21" spans="1:5" x14ac:dyDescent="0.3">
      <c r="A21">
        <v>7</v>
      </c>
      <c r="B21" s="4">
        <f>B20</f>
        <v>45000</v>
      </c>
      <c r="C21" s="4">
        <f t="shared" si="1"/>
        <v>47000</v>
      </c>
    </row>
    <row r="22" spans="1:5" x14ac:dyDescent="0.3">
      <c r="A22">
        <v>8</v>
      </c>
      <c r="B22" s="4">
        <f t="shared" ref="B22:B26" si="2">B21</f>
        <v>45000</v>
      </c>
      <c r="C22" s="4">
        <f t="shared" si="1"/>
        <v>47000</v>
      </c>
    </row>
    <row r="23" spans="1:5" x14ac:dyDescent="0.3">
      <c r="A23">
        <v>9</v>
      </c>
      <c r="B23" s="4">
        <f t="shared" si="2"/>
        <v>45000</v>
      </c>
      <c r="C23" s="4">
        <f t="shared" si="1"/>
        <v>47000</v>
      </c>
    </row>
    <row r="24" spans="1:5" x14ac:dyDescent="0.3">
      <c r="A24">
        <v>10</v>
      </c>
      <c r="B24" s="4">
        <f t="shared" si="2"/>
        <v>45000</v>
      </c>
      <c r="C24" s="4">
        <f t="shared" si="1"/>
        <v>47000</v>
      </c>
      <c r="E24" s="6"/>
    </row>
    <row r="25" spans="1:5" x14ac:dyDescent="0.3">
      <c r="A25">
        <v>11</v>
      </c>
      <c r="B25" s="4">
        <f t="shared" si="2"/>
        <v>45000</v>
      </c>
      <c r="C25" s="4">
        <f t="shared" si="1"/>
        <v>47000</v>
      </c>
    </row>
    <row r="26" spans="1:5" x14ac:dyDescent="0.3">
      <c r="A26">
        <v>12</v>
      </c>
      <c r="B26" s="4">
        <f t="shared" si="2"/>
        <v>45000</v>
      </c>
      <c r="C26" s="4">
        <f t="shared" si="1"/>
        <v>47000</v>
      </c>
    </row>
    <row r="27" spans="1:5" x14ac:dyDescent="0.3">
      <c r="B27" s="4"/>
    </row>
    <row r="28" spans="1:5" x14ac:dyDescent="0.3">
      <c r="A28" t="s">
        <v>7</v>
      </c>
      <c r="B28" s="5">
        <f>NPV(B13/12,B14:B26)</f>
        <v>84855.599512887871</v>
      </c>
      <c r="C28" s="5">
        <f>NPV(C13/12,C14:C26)</f>
        <v>92721.930451951179</v>
      </c>
    </row>
    <row r="29" spans="1:5" x14ac:dyDescent="0.3">
      <c r="A29" t="s">
        <v>8</v>
      </c>
      <c r="B29" s="7">
        <f>IRR(B14:B26)</f>
        <v>4.777464540754961E-2</v>
      </c>
      <c r="C29" s="119">
        <f>IRR(C14:C26)</f>
        <v>4.8072011195648967E-2</v>
      </c>
      <c r="D29" s="7">
        <f>C29/B29-1</f>
        <v>6.2243431753941092E-3</v>
      </c>
    </row>
    <row r="30" spans="1:5" x14ac:dyDescent="0.3">
      <c r="B30" s="4"/>
    </row>
    <row r="31" spans="1:5" x14ac:dyDescent="0.3">
      <c r="B31">
        <v>1</v>
      </c>
      <c r="C31">
        <v>2</v>
      </c>
    </row>
    <row r="32" spans="1:5" x14ac:dyDescent="0.3">
      <c r="A32" t="s">
        <v>5</v>
      </c>
      <c r="B32" s="3">
        <f>B13</f>
        <v>0.1671</v>
      </c>
      <c r="C32" s="3">
        <f>C13</f>
        <v>0.1671</v>
      </c>
    </row>
    <row r="33" spans="1:3" x14ac:dyDescent="0.3">
      <c r="A33" t="s">
        <v>6</v>
      </c>
      <c r="B33" s="4">
        <v>-350000</v>
      </c>
      <c r="C33" s="4">
        <v>-400000</v>
      </c>
    </row>
    <row r="34" spans="1:3" x14ac:dyDescent="0.3">
      <c r="A34">
        <v>1</v>
      </c>
      <c r="B34" s="4">
        <v>25000</v>
      </c>
      <c r="C34" s="4">
        <v>32000</v>
      </c>
    </row>
    <row r="35" spans="1:3" x14ac:dyDescent="0.3">
      <c r="A35">
        <v>2</v>
      </c>
      <c r="B35" s="4">
        <v>29000</v>
      </c>
      <c r="C35" s="4">
        <v>39500</v>
      </c>
    </row>
    <row r="36" spans="1:3" x14ac:dyDescent="0.3">
      <c r="A36">
        <v>3</v>
      </c>
      <c r="B36" s="4">
        <v>33000</v>
      </c>
      <c r="C36" s="4">
        <v>47000</v>
      </c>
    </row>
    <row r="37" spans="1:3" x14ac:dyDescent="0.3">
      <c r="A37">
        <v>4</v>
      </c>
      <c r="B37" s="4">
        <v>37000</v>
      </c>
      <c r="C37" s="4">
        <v>47000</v>
      </c>
    </row>
    <row r="38" spans="1:3" x14ac:dyDescent="0.3">
      <c r="A38">
        <v>5</v>
      </c>
      <c r="B38" s="4">
        <v>41000</v>
      </c>
      <c r="C38" s="4">
        <v>47000</v>
      </c>
    </row>
    <row r="39" spans="1:3" x14ac:dyDescent="0.3">
      <c r="A39">
        <v>6</v>
      </c>
      <c r="B39" s="4">
        <v>45000</v>
      </c>
      <c r="C39" s="4">
        <v>47000</v>
      </c>
    </row>
    <row r="40" spans="1:3" x14ac:dyDescent="0.3">
      <c r="A40">
        <v>7</v>
      </c>
      <c r="B40" s="4">
        <v>45000</v>
      </c>
      <c r="C40" s="4">
        <v>47000</v>
      </c>
    </row>
    <row r="41" spans="1:3" x14ac:dyDescent="0.3">
      <c r="A41">
        <v>8</v>
      </c>
      <c r="B41" s="4">
        <v>45000</v>
      </c>
      <c r="C41" s="4">
        <v>47000</v>
      </c>
    </row>
    <row r="42" spans="1:3" x14ac:dyDescent="0.3">
      <c r="A42">
        <v>9</v>
      </c>
      <c r="B42" s="4">
        <v>45000</v>
      </c>
      <c r="C42" s="4">
        <v>47000</v>
      </c>
    </row>
    <row r="43" spans="1:3" x14ac:dyDescent="0.3">
      <c r="A43">
        <v>10</v>
      </c>
      <c r="B43" s="4">
        <v>45000</v>
      </c>
      <c r="C43" s="4">
        <v>47000</v>
      </c>
    </row>
    <row r="44" spans="1:3" x14ac:dyDescent="0.3">
      <c r="A44">
        <v>11</v>
      </c>
      <c r="B44" s="4">
        <v>45000</v>
      </c>
      <c r="C44" s="4">
        <v>47000</v>
      </c>
    </row>
    <row r="45" spans="1:3" x14ac:dyDescent="0.3">
      <c r="A45">
        <v>12</v>
      </c>
      <c r="B45" s="4">
        <v>45000</v>
      </c>
      <c r="C45" s="4">
        <v>47000</v>
      </c>
    </row>
    <row r="46" spans="1:3" x14ac:dyDescent="0.3">
      <c r="A46">
        <v>13</v>
      </c>
      <c r="B46" s="4">
        <v>45000</v>
      </c>
      <c r="C46" s="4">
        <v>47000</v>
      </c>
    </row>
    <row r="47" spans="1:3" x14ac:dyDescent="0.3">
      <c r="A47">
        <v>14</v>
      </c>
      <c r="B47" s="4">
        <v>45000</v>
      </c>
      <c r="C47" s="4">
        <v>47000</v>
      </c>
    </row>
    <row r="48" spans="1:3" x14ac:dyDescent="0.3">
      <c r="A48">
        <v>15</v>
      </c>
      <c r="B48" s="4">
        <v>45000</v>
      </c>
      <c r="C48" s="4">
        <v>47000</v>
      </c>
    </row>
    <row r="49" spans="1:4" x14ac:dyDescent="0.3">
      <c r="A49">
        <v>16</v>
      </c>
      <c r="B49" s="4">
        <v>45000</v>
      </c>
      <c r="C49" s="4">
        <v>47000</v>
      </c>
    </row>
    <row r="50" spans="1:4" x14ac:dyDescent="0.3">
      <c r="A50">
        <v>17</v>
      </c>
      <c r="B50" s="4">
        <v>45000</v>
      </c>
      <c r="C50" s="4">
        <v>47000</v>
      </c>
    </row>
    <row r="51" spans="1:4" x14ac:dyDescent="0.3">
      <c r="A51">
        <v>18</v>
      </c>
      <c r="B51" s="4">
        <v>45000</v>
      </c>
      <c r="C51" s="4">
        <v>47000</v>
      </c>
    </row>
    <row r="52" spans="1:4" x14ac:dyDescent="0.3">
      <c r="A52">
        <v>19</v>
      </c>
      <c r="B52" s="4">
        <v>45000</v>
      </c>
      <c r="C52" s="4">
        <v>47000</v>
      </c>
    </row>
    <row r="53" spans="1:4" x14ac:dyDescent="0.3">
      <c r="A53">
        <v>20</v>
      </c>
      <c r="B53" s="4">
        <v>45000</v>
      </c>
      <c r="C53" s="4">
        <v>47000</v>
      </c>
    </row>
    <row r="54" spans="1:4" x14ac:dyDescent="0.3">
      <c r="A54">
        <v>21</v>
      </c>
      <c r="B54" s="4">
        <v>45000</v>
      </c>
      <c r="C54" s="4">
        <v>47000</v>
      </c>
    </row>
    <row r="55" spans="1:4" x14ac:dyDescent="0.3">
      <c r="A55">
        <v>22</v>
      </c>
      <c r="B55" s="4">
        <v>45000</v>
      </c>
      <c r="C55" s="4">
        <v>47000</v>
      </c>
    </row>
    <row r="56" spans="1:4" x14ac:dyDescent="0.3">
      <c r="A56">
        <v>23</v>
      </c>
      <c r="B56" s="4">
        <v>45000</v>
      </c>
      <c r="C56" s="4">
        <v>47000</v>
      </c>
    </row>
    <row r="57" spans="1:4" x14ac:dyDescent="0.3">
      <c r="A57">
        <v>24</v>
      </c>
      <c r="B57" s="4">
        <v>45000</v>
      </c>
      <c r="C57" s="4">
        <v>47000</v>
      </c>
    </row>
    <row r="59" spans="1:4" x14ac:dyDescent="0.3">
      <c r="A59" t="s">
        <v>7</v>
      </c>
      <c r="B59" s="5">
        <f>NPV(B32/12,B33:B57)</f>
        <v>497688.97213760478</v>
      </c>
      <c r="C59" s="5">
        <f>NPV(C32/12,C33:C57)</f>
        <v>523903.45297109999</v>
      </c>
    </row>
    <row r="60" spans="1:4" x14ac:dyDescent="0.3">
      <c r="A60" t="s">
        <v>8</v>
      </c>
      <c r="B60" s="119">
        <f>IRR(B33:B57)</f>
        <v>0.10204173672368677</v>
      </c>
      <c r="C60" s="7">
        <f>IRR(C33:C57)</f>
        <v>0.10077906022850325</v>
      </c>
      <c r="D60" s="7">
        <f>C60/B60-1</f>
        <v>-1.2374118039588655E-2</v>
      </c>
    </row>
  </sheetData>
  <mergeCells count="1">
    <mergeCell ref="A1:D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A10F0-6C80-40C8-A125-AE7253B7568D}">
  <dimension ref="A1:F51"/>
  <sheetViews>
    <sheetView workbookViewId="0">
      <selection activeCell="D10" sqref="D10:E10"/>
    </sheetView>
  </sheetViews>
  <sheetFormatPr baseColWidth="10" defaultRowHeight="14.4" x14ac:dyDescent="0.3"/>
  <cols>
    <col min="1" max="1" width="13.21875" bestFit="1" customWidth="1"/>
    <col min="4" max="4" width="17.44140625" bestFit="1" customWidth="1"/>
  </cols>
  <sheetData>
    <row r="1" spans="1:6" x14ac:dyDescent="0.3">
      <c r="A1" s="123" t="s">
        <v>43</v>
      </c>
      <c r="B1" s="123"/>
      <c r="C1" s="123"/>
      <c r="D1" s="123"/>
    </row>
    <row r="2" spans="1:6" x14ac:dyDescent="0.3">
      <c r="A2" s="123"/>
      <c r="B2" s="123"/>
      <c r="C2" s="123"/>
      <c r="D2" s="123"/>
    </row>
    <row r="3" spans="1:6" x14ac:dyDescent="0.3">
      <c r="A3" s="52" t="s">
        <v>37</v>
      </c>
      <c r="B3" s="31">
        <v>-85000</v>
      </c>
    </row>
    <row r="4" spans="1:6" x14ac:dyDescent="0.3">
      <c r="A4" s="38">
        <v>1</v>
      </c>
      <c r="B4" s="31">
        <v>1900</v>
      </c>
      <c r="D4" s="138" t="s">
        <v>18</v>
      </c>
      <c r="E4" s="138"/>
      <c r="F4" s="54"/>
    </row>
    <row r="5" spans="1:6" x14ac:dyDescent="0.3">
      <c r="A5" s="38">
        <v>2</v>
      </c>
      <c r="B5" s="31">
        <v>1832</v>
      </c>
      <c r="D5" s="38" t="s">
        <v>44</v>
      </c>
      <c r="E5" s="20"/>
      <c r="F5" s="3"/>
    </row>
    <row r="6" spans="1:6" x14ac:dyDescent="0.3">
      <c r="A6" s="38">
        <v>3</v>
      </c>
      <c r="B6" s="31">
        <v>1855</v>
      </c>
      <c r="D6" s="38" t="s">
        <v>8</v>
      </c>
      <c r="E6" s="78">
        <f>IRR(B3:B51)</f>
        <v>1.6131226835391921E-3</v>
      </c>
      <c r="F6" s="53"/>
    </row>
    <row r="7" spans="1:6" x14ac:dyDescent="0.3">
      <c r="A7" s="38">
        <v>4</v>
      </c>
      <c r="B7" s="31">
        <v>1764</v>
      </c>
      <c r="D7" s="38" t="s">
        <v>7</v>
      </c>
      <c r="E7" s="76">
        <f>NPV(E6,B3:B51)</f>
        <v>6.3562095665773234E-11</v>
      </c>
    </row>
    <row r="8" spans="1:6" x14ac:dyDescent="0.3">
      <c r="A8" s="38">
        <v>5</v>
      </c>
      <c r="B8" s="31">
        <v>1779</v>
      </c>
      <c r="F8" s="23"/>
    </row>
    <row r="9" spans="1:6" x14ac:dyDescent="0.3">
      <c r="A9" s="38">
        <v>6</v>
      </c>
      <c r="B9" s="31">
        <v>2062</v>
      </c>
      <c r="D9" t="s">
        <v>78</v>
      </c>
      <c r="F9" s="3"/>
    </row>
    <row r="10" spans="1:6" x14ac:dyDescent="0.3">
      <c r="A10" s="38">
        <v>7</v>
      </c>
      <c r="B10" s="31">
        <v>1629</v>
      </c>
      <c r="D10" s="138" t="s">
        <v>55</v>
      </c>
      <c r="E10" s="138"/>
    </row>
    <row r="11" spans="1:6" x14ac:dyDescent="0.3">
      <c r="A11" s="38">
        <v>8</v>
      </c>
      <c r="B11" s="31">
        <v>1965</v>
      </c>
      <c r="D11" s="38" t="s">
        <v>53</v>
      </c>
      <c r="E11" s="96">
        <v>0.1512</v>
      </c>
      <c r="F11" s="10"/>
    </row>
    <row r="12" spans="1:6" x14ac:dyDescent="0.3">
      <c r="A12" s="38">
        <v>9</v>
      </c>
      <c r="B12" s="31">
        <v>1802</v>
      </c>
      <c r="D12" s="38" t="s">
        <v>54</v>
      </c>
      <c r="E12" s="87">
        <v>6.5600000000000006E-2</v>
      </c>
    </row>
    <row r="13" spans="1:6" x14ac:dyDescent="0.3">
      <c r="A13" s="38">
        <v>10</v>
      </c>
      <c r="B13" s="31">
        <v>1669</v>
      </c>
      <c r="D13" s="38" t="s">
        <v>45</v>
      </c>
      <c r="E13" s="95">
        <f>MIRR(B3:B51,E11/12,E12/12)</f>
        <v>3.5407430784106797E-3</v>
      </c>
      <c r="F13" s="53"/>
    </row>
    <row r="14" spans="1:6" x14ac:dyDescent="0.3">
      <c r="A14" s="38">
        <v>11</v>
      </c>
      <c r="B14" s="31">
        <v>1693</v>
      </c>
      <c r="D14" s="139" t="s">
        <v>77</v>
      </c>
      <c r="E14" s="139"/>
    </row>
    <row r="15" spans="1:6" x14ac:dyDescent="0.3">
      <c r="A15" s="38">
        <v>12</v>
      </c>
      <c r="B15" s="31">
        <v>2026</v>
      </c>
      <c r="D15" s="140"/>
      <c r="E15" s="140"/>
    </row>
    <row r="16" spans="1:6" x14ac:dyDescent="0.3">
      <c r="A16" s="38">
        <v>13</v>
      </c>
      <c r="B16" s="31">
        <v>1850</v>
      </c>
      <c r="D16" s="140"/>
      <c r="E16" s="140"/>
    </row>
    <row r="17" spans="1:2" x14ac:dyDescent="0.3">
      <c r="A17" s="38">
        <v>14</v>
      </c>
      <c r="B17" s="31">
        <v>1923</v>
      </c>
    </row>
    <row r="18" spans="1:2" x14ac:dyDescent="0.3">
      <c r="A18" s="38">
        <v>15</v>
      </c>
      <c r="B18" s="31">
        <v>2099</v>
      </c>
    </row>
    <row r="19" spans="1:2" x14ac:dyDescent="0.3">
      <c r="A19" s="38">
        <v>16</v>
      </c>
      <c r="B19" s="31">
        <v>1620</v>
      </c>
    </row>
    <row r="20" spans="1:2" x14ac:dyDescent="0.3">
      <c r="A20" s="38">
        <v>17</v>
      </c>
      <c r="B20" s="31">
        <v>1640</v>
      </c>
    </row>
    <row r="21" spans="1:2" x14ac:dyDescent="0.3">
      <c r="A21" s="38">
        <v>18</v>
      </c>
      <c r="B21" s="31">
        <v>1866</v>
      </c>
    </row>
    <row r="22" spans="1:2" x14ac:dyDescent="0.3">
      <c r="A22" s="38">
        <v>19</v>
      </c>
      <c r="B22" s="31">
        <v>1651</v>
      </c>
    </row>
    <row r="23" spans="1:2" x14ac:dyDescent="0.3">
      <c r="A23" s="38">
        <v>20</v>
      </c>
      <c r="B23" s="31">
        <v>1733</v>
      </c>
    </row>
    <row r="24" spans="1:2" x14ac:dyDescent="0.3">
      <c r="A24" s="38">
        <v>21</v>
      </c>
      <c r="B24" s="31">
        <v>1781</v>
      </c>
    </row>
    <row r="25" spans="1:2" x14ac:dyDescent="0.3">
      <c r="A25" s="38">
        <v>22</v>
      </c>
      <c r="B25" s="31">
        <v>2072</v>
      </c>
    </row>
    <row r="26" spans="1:2" x14ac:dyDescent="0.3">
      <c r="A26" s="38">
        <v>23</v>
      </c>
      <c r="B26" s="31">
        <v>1585</v>
      </c>
    </row>
    <row r="27" spans="1:2" x14ac:dyDescent="0.3">
      <c r="A27" s="38">
        <v>24</v>
      </c>
      <c r="B27" s="31">
        <v>2099</v>
      </c>
    </row>
    <row r="28" spans="1:2" x14ac:dyDescent="0.3">
      <c r="A28" s="38">
        <v>25</v>
      </c>
      <c r="B28" s="31">
        <v>1598</v>
      </c>
    </row>
    <row r="29" spans="1:2" x14ac:dyDescent="0.3">
      <c r="A29" s="38">
        <v>26</v>
      </c>
      <c r="B29" s="31">
        <v>1823</v>
      </c>
    </row>
    <row r="30" spans="1:2" x14ac:dyDescent="0.3">
      <c r="A30" s="38">
        <v>27</v>
      </c>
      <c r="B30" s="31">
        <v>1820</v>
      </c>
    </row>
    <row r="31" spans="1:2" x14ac:dyDescent="0.3">
      <c r="A31" s="38">
        <v>28</v>
      </c>
      <c r="B31" s="31">
        <v>1786</v>
      </c>
    </row>
    <row r="32" spans="1:2" x14ac:dyDescent="0.3">
      <c r="A32" s="38">
        <v>29</v>
      </c>
      <c r="B32" s="31">
        <v>1715</v>
      </c>
    </row>
    <row r="33" spans="1:2" x14ac:dyDescent="0.3">
      <c r="A33" s="38">
        <v>30</v>
      </c>
      <c r="B33" s="31">
        <v>1943</v>
      </c>
    </row>
    <row r="34" spans="1:2" x14ac:dyDescent="0.3">
      <c r="A34" s="38">
        <v>31</v>
      </c>
      <c r="B34" s="31">
        <v>1776</v>
      </c>
    </row>
    <row r="35" spans="1:2" x14ac:dyDescent="0.3">
      <c r="A35" s="38">
        <v>32</v>
      </c>
      <c r="B35" s="31">
        <v>1911</v>
      </c>
    </row>
    <row r="36" spans="1:2" x14ac:dyDescent="0.3">
      <c r="A36" s="38">
        <v>33</v>
      </c>
      <c r="B36" s="31">
        <v>2004</v>
      </c>
    </row>
    <row r="37" spans="1:2" x14ac:dyDescent="0.3">
      <c r="A37" s="38">
        <v>34</v>
      </c>
      <c r="B37" s="31">
        <v>1858</v>
      </c>
    </row>
    <row r="38" spans="1:2" x14ac:dyDescent="0.3">
      <c r="A38" s="38">
        <v>35</v>
      </c>
      <c r="B38" s="31">
        <v>2017</v>
      </c>
    </row>
    <row r="39" spans="1:2" x14ac:dyDescent="0.3">
      <c r="A39" s="38">
        <v>36</v>
      </c>
      <c r="B39" s="31">
        <v>1866</v>
      </c>
    </row>
    <row r="40" spans="1:2" x14ac:dyDescent="0.3">
      <c r="A40" s="38">
        <v>37</v>
      </c>
      <c r="B40" s="31">
        <v>1948</v>
      </c>
    </row>
    <row r="41" spans="1:2" x14ac:dyDescent="0.3">
      <c r="A41" s="38">
        <v>38</v>
      </c>
      <c r="B41" s="31">
        <v>1990</v>
      </c>
    </row>
    <row r="42" spans="1:2" x14ac:dyDescent="0.3">
      <c r="A42" s="38">
        <v>39</v>
      </c>
      <c r="B42" s="31">
        <v>1686</v>
      </c>
    </row>
    <row r="43" spans="1:2" x14ac:dyDescent="0.3">
      <c r="A43" s="38">
        <v>40</v>
      </c>
      <c r="B43" s="31">
        <v>1755</v>
      </c>
    </row>
    <row r="44" spans="1:2" x14ac:dyDescent="0.3">
      <c r="A44" s="38">
        <v>41</v>
      </c>
      <c r="B44" s="31">
        <v>1922</v>
      </c>
    </row>
    <row r="45" spans="1:2" x14ac:dyDescent="0.3">
      <c r="A45" s="38">
        <v>42</v>
      </c>
      <c r="B45" s="31">
        <v>1756</v>
      </c>
    </row>
    <row r="46" spans="1:2" x14ac:dyDescent="0.3">
      <c r="A46" s="38">
        <v>43</v>
      </c>
      <c r="B46" s="31">
        <v>1894</v>
      </c>
    </row>
    <row r="47" spans="1:2" x14ac:dyDescent="0.3">
      <c r="A47" s="38">
        <v>44</v>
      </c>
      <c r="B47" s="31">
        <v>1609</v>
      </c>
    </row>
    <row r="48" spans="1:2" x14ac:dyDescent="0.3">
      <c r="A48" s="38">
        <v>45</v>
      </c>
      <c r="B48" s="31">
        <v>1974</v>
      </c>
    </row>
    <row r="49" spans="1:2" x14ac:dyDescent="0.3">
      <c r="A49" s="38">
        <v>46</v>
      </c>
      <c r="B49" s="31">
        <v>1758</v>
      </c>
    </row>
    <row r="50" spans="1:2" x14ac:dyDescent="0.3">
      <c r="A50" s="38">
        <v>47</v>
      </c>
      <c r="B50" s="31">
        <v>2071</v>
      </c>
    </row>
    <row r="51" spans="1:2" x14ac:dyDescent="0.3">
      <c r="A51" s="38">
        <v>48</v>
      </c>
      <c r="B51" s="31">
        <v>2048</v>
      </c>
    </row>
  </sheetData>
  <mergeCells count="4">
    <mergeCell ref="A1:D2"/>
    <mergeCell ref="D4:E4"/>
    <mergeCell ref="D10:E10"/>
    <mergeCell ref="D14:E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33AC-5A5E-40A3-B4FD-7C302F7A6813}">
  <dimension ref="A1:D9"/>
  <sheetViews>
    <sheetView zoomScale="117" zoomScaleNormal="117" workbookViewId="0">
      <selection activeCell="B6" sqref="B6"/>
    </sheetView>
  </sheetViews>
  <sheetFormatPr baseColWidth="10" defaultRowHeight="14.4" x14ac:dyDescent="0.3"/>
  <cols>
    <col min="1" max="1" width="19.5546875" bestFit="1" customWidth="1"/>
  </cols>
  <sheetData>
    <row r="1" spans="1:4" x14ac:dyDescent="0.3">
      <c r="A1" s="123" t="s">
        <v>42</v>
      </c>
      <c r="B1" s="123"/>
      <c r="C1" s="123"/>
      <c r="D1" s="123"/>
    </row>
    <row r="2" spans="1:4" x14ac:dyDescent="0.3">
      <c r="A2" s="123"/>
      <c r="B2" s="123"/>
      <c r="C2" s="123"/>
      <c r="D2" s="123"/>
    </row>
    <row r="4" spans="1:4" x14ac:dyDescent="0.3">
      <c r="A4" s="138" t="s">
        <v>27</v>
      </c>
      <c r="B4" s="138"/>
    </row>
    <row r="5" spans="1:4" x14ac:dyDescent="0.3">
      <c r="A5" s="38" t="s">
        <v>38</v>
      </c>
      <c r="B5" s="31">
        <v>9119</v>
      </c>
    </row>
    <row r="6" spans="1:4" x14ac:dyDescent="0.3">
      <c r="A6" s="38" t="s">
        <v>39</v>
      </c>
      <c r="B6" s="38">
        <v>48</v>
      </c>
    </row>
    <row r="7" spans="1:4" x14ac:dyDescent="0.3">
      <c r="A7" s="38" t="s">
        <v>40</v>
      </c>
      <c r="B7" s="31">
        <v>2799</v>
      </c>
    </row>
    <row r="9" spans="1:4" x14ac:dyDescent="0.3">
      <c r="A9" s="38" t="s">
        <v>41</v>
      </c>
      <c r="B9" s="76">
        <f>SLN(B5,B7,B6)</f>
        <v>131.66666666666666</v>
      </c>
    </row>
  </sheetData>
  <mergeCells count="2">
    <mergeCell ref="A1:D2"/>
    <mergeCell ref="A4:B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8C7AF-ACD1-4A5D-A522-8402EAA89818}">
  <dimension ref="A1:F19"/>
  <sheetViews>
    <sheetView workbookViewId="0">
      <selection activeCell="D12" sqref="D12"/>
    </sheetView>
  </sheetViews>
  <sheetFormatPr baseColWidth="10" defaultRowHeight="14.4" x14ac:dyDescent="0.3"/>
  <cols>
    <col min="1" max="1" width="27.77734375" bestFit="1" customWidth="1"/>
    <col min="5" max="5" width="12.21875" bestFit="1" customWidth="1"/>
    <col min="6" max="6" width="13.77734375" bestFit="1" customWidth="1"/>
  </cols>
  <sheetData>
    <row r="1" spans="1:6" ht="14.4" customHeight="1" x14ac:dyDescent="0.3">
      <c r="A1" s="141" t="s">
        <v>56</v>
      </c>
      <c r="B1" s="141"/>
      <c r="C1" s="141"/>
      <c r="D1" s="141"/>
      <c r="E1" s="141"/>
    </row>
    <row r="2" spans="1:6" ht="14.4" customHeight="1" x14ac:dyDescent="0.3">
      <c r="A2" s="141"/>
      <c r="B2" s="141"/>
      <c r="C2" s="141"/>
      <c r="D2" s="141"/>
      <c r="E2" s="141"/>
    </row>
    <row r="4" spans="1:6" ht="15.6" x14ac:dyDescent="0.3">
      <c r="A4" s="18" t="s">
        <v>57</v>
      </c>
      <c r="B4" s="18" t="s">
        <v>58</v>
      </c>
      <c r="E4" s="124" t="s">
        <v>18</v>
      </c>
      <c r="F4" s="124"/>
    </row>
    <row r="5" spans="1:6" x14ac:dyDescent="0.3">
      <c r="A5" s="97">
        <v>43525</v>
      </c>
      <c r="B5" s="31">
        <v>-100000</v>
      </c>
      <c r="E5" s="38" t="s">
        <v>0</v>
      </c>
      <c r="F5" s="89">
        <v>100000</v>
      </c>
    </row>
    <row r="6" spans="1:6" x14ac:dyDescent="0.3">
      <c r="A6" s="97">
        <v>43525</v>
      </c>
      <c r="B6" s="31">
        <v>1093</v>
      </c>
      <c r="E6" s="38" t="s">
        <v>7</v>
      </c>
      <c r="F6" s="89" t="s">
        <v>21</v>
      </c>
    </row>
    <row r="7" spans="1:6" x14ac:dyDescent="0.3">
      <c r="A7" s="97">
        <v>43605</v>
      </c>
      <c r="B7" s="31">
        <v>1160</v>
      </c>
      <c r="E7" s="38" t="s">
        <v>2</v>
      </c>
      <c r="F7" s="87">
        <f>0.0656/12</f>
        <v>5.4666666666666674E-3</v>
      </c>
    </row>
    <row r="8" spans="1:6" x14ac:dyDescent="0.3">
      <c r="A8" s="97">
        <v>43667</v>
      </c>
      <c r="B8" s="31">
        <v>357</v>
      </c>
      <c r="E8" s="88" t="s">
        <v>31</v>
      </c>
      <c r="F8" s="25" t="s">
        <v>74</v>
      </c>
    </row>
    <row r="9" spans="1:6" x14ac:dyDescent="0.3">
      <c r="A9" s="97">
        <v>43801</v>
      </c>
      <c r="B9" s="31">
        <v>519</v>
      </c>
      <c r="E9" s="88" t="s">
        <v>25</v>
      </c>
      <c r="F9" s="25" t="s">
        <v>74</v>
      </c>
    </row>
    <row r="10" spans="1:6" x14ac:dyDescent="0.3">
      <c r="A10" s="97">
        <v>43863</v>
      </c>
      <c r="B10" s="31">
        <v>695</v>
      </c>
    </row>
    <row r="11" spans="1:6" x14ac:dyDescent="0.3">
      <c r="A11" s="97">
        <v>43934</v>
      </c>
      <c r="B11" s="31">
        <v>251</v>
      </c>
      <c r="E11" s="77" t="s">
        <v>73</v>
      </c>
      <c r="F11" s="76">
        <f>XNPV(F7,B5:B19,A5:A19)</f>
        <v>6256.4533254176058</v>
      </c>
    </row>
    <row r="12" spans="1:6" x14ac:dyDescent="0.3">
      <c r="A12" s="97">
        <v>44077</v>
      </c>
      <c r="B12" s="31">
        <v>491</v>
      </c>
      <c r="D12" t="s">
        <v>76</v>
      </c>
      <c r="E12" s="120" t="s">
        <v>75</v>
      </c>
    </row>
    <row r="13" spans="1:6" x14ac:dyDescent="0.3">
      <c r="A13" s="97">
        <v>44206</v>
      </c>
      <c r="B13" s="31">
        <v>111</v>
      </c>
    </row>
    <row r="14" spans="1:6" x14ac:dyDescent="0.3">
      <c r="A14" s="97">
        <v>44296</v>
      </c>
      <c r="B14" s="31">
        <v>415</v>
      </c>
    </row>
    <row r="15" spans="1:6" x14ac:dyDescent="0.3">
      <c r="A15" s="97">
        <v>44431</v>
      </c>
      <c r="B15" s="31">
        <v>570</v>
      </c>
    </row>
    <row r="16" spans="1:6" x14ac:dyDescent="0.3">
      <c r="A16" s="97">
        <v>44525</v>
      </c>
      <c r="B16" s="31">
        <v>647</v>
      </c>
    </row>
    <row r="17" spans="1:2" x14ac:dyDescent="0.3">
      <c r="A17" s="97">
        <v>44570</v>
      </c>
      <c r="B17" s="31">
        <v>1056</v>
      </c>
    </row>
    <row r="18" spans="1:2" x14ac:dyDescent="0.3">
      <c r="A18" s="97">
        <v>44674</v>
      </c>
      <c r="B18" s="31">
        <v>657</v>
      </c>
    </row>
    <row r="19" spans="1:2" x14ac:dyDescent="0.3">
      <c r="A19" s="97">
        <v>44674</v>
      </c>
      <c r="B19" s="31">
        <v>100000</v>
      </c>
    </row>
  </sheetData>
  <mergeCells count="2">
    <mergeCell ref="A1:E2"/>
    <mergeCell ref="E4:F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#1</vt:lpstr>
      <vt:lpstr>#2</vt:lpstr>
      <vt:lpstr>#3</vt:lpstr>
      <vt:lpstr>#4</vt:lpstr>
      <vt:lpstr>#5</vt:lpstr>
      <vt:lpstr>#6</vt:lpstr>
      <vt:lpstr>#7</vt:lpstr>
      <vt:lpstr>#8</vt:lpstr>
      <vt:lpstr>#9</vt:lpstr>
      <vt:lpstr>#10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MORO</dc:creator>
  <cp:lastModifiedBy>DANIEL MORO</cp:lastModifiedBy>
  <dcterms:created xsi:type="dcterms:W3CDTF">2021-12-02T17:01:09Z</dcterms:created>
  <dcterms:modified xsi:type="dcterms:W3CDTF">2021-12-03T06:44:32Z</dcterms:modified>
</cp:coreProperties>
</file>